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rbasilio\Desktop\Eleicoes-DadosGov- todas\Europeias 2019\"/>
    </mc:Choice>
  </mc:AlternateContent>
  <xr:revisionPtr revIDLastSave="0" documentId="13_ncr:1_{22DDC1EA-350A-4B73-9FEC-8AF5BDBC5FE6}" xr6:coauthVersionLast="47" xr6:coauthVersionMax="47" xr10:uidLastSave="{00000000-0000-0000-0000-000000000000}"/>
  <bookViews>
    <workbookView xWindow="2020" yWindow="730" windowWidth="14400" windowHeight="7460" xr2:uid="{00000000-000D-0000-FFFF-FFFF00000000}"/>
  </bookViews>
  <sheets>
    <sheet name="Sobre" sheetId="11" r:id="rId1"/>
    <sheet name="Termos de pesquisa multilingu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5" i="1" l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1" i="1"/>
</calcChain>
</file>

<file path=xl/sharedStrings.xml><?xml version="1.0" encoding="utf-8"?>
<sst xmlns="http://schemas.openxmlformats.org/spreadsheetml/2006/main" count="74" uniqueCount="74">
  <si>
    <t>Title: Search expressions automatic translation - 2nd Crawl</t>
  </si>
  <si>
    <t>Date: May 29, 2019</t>
  </si>
  <si>
    <t>PT - Portuguese</t>
  </si>
  <si>
    <t>BG - Bulgarian</t>
  </si>
  <si>
    <t>HR - Croatian</t>
  </si>
  <si>
    <t>CS - Czech</t>
  </si>
  <si>
    <t>DA - Danish</t>
  </si>
  <si>
    <t>NL - Dutch</t>
  </si>
  <si>
    <t>EN</t>
  </si>
  <si>
    <t>ET - Estonian</t>
  </si>
  <si>
    <t>FI - Finland</t>
  </si>
  <si>
    <t>FR</t>
  </si>
  <si>
    <t>DE</t>
  </si>
  <si>
    <t>EL - Greek</t>
  </si>
  <si>
    <t>HU - Hungarian</t>
  </si>
  <si>
    <t>GA - Irish</t>
  </si>
  <si>
    <t>IT - Italian</t>
  </si>
  <si>
    <t>LV - Latvian</t>
  </si>
  <si>
    <t>LT - Lithuanian</t>
  </si>
  <si>
    <t>MT - Maltese</t>
  </si>
  <si>
    <t>PL - Polish</t>
  </si>
  <si>
    <t>RO - Romanian</t>
  </si>
  <si>
    <t>SK - Slovak</t>
  </si>
  <si>
    <t>SL - Slovenian</t>
  </si>
  <si>
    <t>ES - Spain</t>
  </si>
  <si>
    <t>SV - Swedish</t>
  </si>
  <si>
    <t>eleições parlamento europeu 2019</t>
  </si>
  <si>
    <t>eleições europeias 2019</t>
  </si>
  <si>
    <t>abstenção europeias 2019</t>
  </si>
  <si>
    <t>resultados eleitorais 2019</t>
  </si>
  <si>
    <t>vencedores europeias 2019</t>
  </si>
  <si>
    <t>brexit  eleições europeias 2019</t>
  </si>
  <si>
    <t>partidos eleições europeias 2019</t>
  </si>
  <si>
    <t>eleições europeias blogs</t>
  </si>
  <si>
    <t>social media eleições europeias</t>
  </si>
  <si>
    <t>eleições europeias twitter</t>
  </si>
  <si>
    <t>eleições europeias facebook</t>
  </si>
  <si>
    <t>comics eleições europeias 2019</t>
  </si>
  <si>
    <t>sondagem europeias 2019</t>
  </si>
  <si>
    <t>televisão europeias 2019</t>
  </si>
  <si>
    <t>debate televisivo europeias</t>
  </si>
  <si>
    <t>caravana europeias 2019</t>
  </si>
  <si>
    <t>mandatário europeias 2019</t>
  </si>
  <si>
    <t>política europeias 2019</t>
  </si>
  <si>
    <t>eleições europeias 2019 acessibilidade</t>
  </si>
  <si>
    <t>eleições europeias 2019 paridade</t>
  </si>
  <si>
    <t>europeias candidatos 2019</t>
  </si>
  <si>
    <t>deputados europeias 2019</t>
  </si>
  <si>
    <t>europeias 2019 ambientalistas</t>
  </si>
  <si>
    <t>eleições europeias 2019 imigração</t>
  </si>
  <si>
    <t>lista europeias 2019</t>
  </si>
  <si>
    <t>derrotados europeias 2019</t>
  </si>
  <si>
    <t>direita europeias 2019</t>
  </si>
  <si>
    <t>liberais europeias 2019</t>
  </si>
  <si>
    <t>extrema-direita europeias</t>
  </si>
  <si>
    <t>esquerda europeias 2019</t>
  </si>
  <si>
    <t>coligação europeias</t>
  </si>
  <si>
    <t>sistema eleitoral europeias 2019</t>
  </si>
  <si>
    <t>futuro da europa 2019</t>
  </si>
  <si>
    <t>fakenews europeias 2019</t>
  </si>
  <si>
    <t>europeístas eleições 2019</t>
  </si>
  <si>
    <t>anti-europeístas 2019</t>
  </si>
  <si>
    <t>eurocéticos europeias 2019</t>
  </si>
  <si>
    <t>ideologia europeias 2019</t>
  </si>
  <si>
    <t>financiamento campanha europeias 2019</t>
  </si>
  <si>
    <t>Eurodeputados tomam posse</t>
  </si>
  <si>
    <t>Sobre</t>
  </si>
  <si>
    <t>Contexto</t>
  </si>
  <si>
    <t>Mais informação</t>
  </si>
  <si>
    <t>Os conteúdos gravados foram reunidos na coleção EAWP23 (ver https://arquivo.pt/collections), tem como datas limite 2019-05-22 e 2019-07-17 e um volume de informação de 4.8 Terabytes
Notícia no site informativo do Arquivo.pt: https://sobre.arquivo.pt/pt/colecao-sobre-as-eleicoes-europeias-2019/
Pesquisa no Arquivo.pt: https://arquivo.pt/ee2019</t>
  </si>
  <si>
    <t>Este documento contém os 48 termos de pesquisa nas 24 línguas oficiais da União Europeia. A tradução foi feita automaticamente com o Google Translate. A revisão manual da tradução foi feita posteriormente.
Os termos de pesquisa nas várias línguas foram utilizados para pesquisa automática de conteúdos eleitorais.
Na primeira utilização a 29 de maio de 2019, utilizou-se apenas os 12 primeiros termos.</t>
  </si>
  <si>
    <r>
      <rPr>
        <b/>
        <sz val="10"/>
        <color rgb="FF000000"/>
        <rFont val="Arial"/>
        <family val="2"/>
        <scheme val="minor"/>
      </rPr>
      <t xml:space="preserve">Título: </t>
    </r>
    <r>
      <rPr>
        <sz val="10"/>
        <color rgb="FF000000"/>
        <rFont val="Arial"/>
        <scheme val="minor"/>
      </rPr>
      <t>Eleições Europeias 2019. Termos de pesquisa nas 24 línguas oficiais europeias para pesquisa automática no Bing Search API</t>
    </r>
  </si>
  <si>
    <t xml:space="preserve">No dia 26 de maio de 2019 realizaram-se as Eleições Europeias em Portugal.
O Arquivo.pt lançou uma recolha especial de conteúdos eleitorais e expandiu a recolha a todos os países da União Europeia por via da língua.
Começou-se por definir uma lista de termos de pesquisa (keywords).
Os termos de pesquisa foram traduzidos para 24 línguas oficiais.
Utilizou-se o Bing Search API para realizar as pesquisas de forma automática. Como resultado, obteve-se uma lista com os primeiros resultados para cada termo de pesquisa.
Além da identificação automática de conteúdos, lançou-se uma lista colaborativa para recolher sugestões nacionais e internacionais de conteúdos eleitorais.
A recolha ou crawl teve várias etapas:
- recolha pré-eleitoral (1) - 1º crawl - testou a identificação e recolha em outras línguas além do português
- recolha pós-eleitoral (2) - 2º crawl - utilizou 12 termos nas 24 línguas oficiais da União Europeia
- recolha pós-eleitoral (3) - 3º crawl - utilizou a lista de termos depois de revista manualmente pelo Publications Office da UE.
- recolha pós-eleitoral (4) - 4º crawl </t>
  </si>
  <si>
    <t xml:space="preserve">Conteúdo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</si>
</sst>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&quot;arial&quot;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6" fillId="0" borderId="1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DBEEF-8869-43BF-9EBC-B1BAD732D4D2}">
  <dimension ref="A1:A12"/>
  <sheetViews>
    <sheetView tabSelected="1" workbookViewId="0">
      <selection activeCell="A5" sqref="A5"/>
    </sheetView>
  </sheetViews>
  <sheetFormatPr defaultRowHeight="12.5"/>
  <cols>
    <col min="1" max="1" width="106.36328125" customWidth="1"/>
  </cols>
  <sheetData>
    <row r="1" spans="1:1" ht="13">
      <c r="A1" s="1" t="s">
        <v>66</v>
      </c>
    </row>
    <row r="3" spans="1:1" ht="13">
      <c r="A3" s="2" t="s">
        <v>71</v>
      </c>
    </row>
    <row r="5" spans="1:1" s="1" customFormat="1" ht="13">
      <c r="A5" s="1" t="s">
        <v>73</v>
      </c>
    </row>
    <row r="6" spans="1:1" ht="59.5" customHeight="1">
      <c r="A6" s="3" t="s">
        <v>70</v>
      </c>
    </row>
    <row r="8" spans="1:1" s="1" customFormat="1" ht="13">
      <c r="A8" s="1" t="s">
        <v>67</v>
      </c>
    </row>
    <row r="9" spans="1:1" ht="280.5" customHeight="1">
      <c r="A9" s="3" t="s">
        <v>72</v>
      </c>
    </row>
    <row r="11" spans="1:1" ht="13">
      <c r="A11" s="1" t="s">
        <v>68</v>
      </c>
    </row>
    <row r="12" spans="1:1" ht="77" customHeight="1">
      <c r="A12" s="3" t="s">
        <v>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S1019"/>
  <sheetViews>
    <sheetView topLeftCell="A28" workbookViewId="0">
      <selection activeCell="A47" sqref="A47"/>
    </sheetView>
  </sheetViews>
  <sheetFormatPr defaultColWidth="12.6328125" defaultRowHeight="15.75" customHeight="1"/>
  <cols>
    <col min="1" max="1" width="48.90625" style="5" customWidth="1"/>
    <col min="2" max="16384" width="12.6328125" style="5"/>
  </cols>
  <sheetData>
    <row r="1" spans="1:45" ht="13">
      <c r="A1" s="10" t="str">
        <f>HYPERLINK("http://publications.europa.eu/code/en/en-5000800.htm","Language codes reference: http://publications.europa.eu/code/en/en-5000800.htm")</f>
        <v>Language codes reference: http://publications.europa.eu/code/en/en-5000800.htm</v>
      </c>
      <c r="B1" s="11"/>
      <c r="C1" s="11"/>
      <c r="D1" s="1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3">
      <c r="A2" s="6" t="s">
        <v>0</v>
      </c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5" ht="13">
      <c r="A3" s="7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ht="12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1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  <c r="T5" s="8" t="s">
        <v>21</v>
      </c>
      <c r="U5" s="8" t="s">
        <v>22</v>
      </c>
      <c r="V5" s="8" t="s">
        <v>23</v>
      </c>
      <c r="W5" s="8" t="s">
        <v>24</v>
      </c>
      <c r="X5" s="8" t="s">
        <v>25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</row>
    <row r="6" spans="1:45" ht="14">
      <c r="A6" s="4" t="s">
        <v>26</v>
      </c>
      <c r="B6" s="9" t="str">
        <f ca="1">IFERROR(__xludf.DUMMYFUNCTION("GOOGLETRANSLATE(A10, ""pt"", ""bg"")"),"Избори Европейски парламент 2019")</f>
        <v>Избори Европейски парламент 2019</v>
      </c>
      <c r="C6" s="9" t="str">
        <f ca="1">IFERROR(__xludf.DUMMYFUNCTION("GOOGLETRANSLATE(A10, ""pt"", ""hr"")"),"Izbori Europski parlament 2019")</f>
        <v>Izbori Europski parlament 2019</v>
      </c>
      <c r="D6" s="9" t="str">
        <f ca="1">IFERROR(__xludf.DUMMYFUNCTION("GOOGLETRANSLATE(A10, ""pt"", ""cs"")"),"Volby Evropský parlament 2019")</f>
        <v>Volby Evropský parlament 2019</v>
      </c>
      <c r="E6" s="9" t="str">
        <f ca="1">IFERROR(__xludf.DUMMYFUNCTION("GOOGLETRANSLATE(A10, ""pt"", ""da"")"),"Valg Europa -Parlamentet 2019")</f>
        <v>Valg Europa -Parlamentet 2019</v>
      </c>
      <c r="F6" s="9" t="str">
        <f ca="1">IFERROR(__xludf.DUMMYFUNCTION("GOOGLETRANSLATE(A10, ""pt"", ""nl"")"),"Verkiezingen Europees parlement 2019")</f>
        <v>Verkiezingen Europees parlement 2019</v>
      </c>
      <c r="G6" s="9" t="str">
        <f ca="1">IFERROR(__xludf.DUMMYFUNCTION("GOOGLETRANSLATE(A10, ""pt"", ""en"")"),"Elections European Parliament 2019")</f>
        <v>Elections European Parliament 2019</v>
      </c>
      <c r="H6" s="9" t="str">
        <f ca="1">IFERROR(__xludf.DUMMYFUNCTION("GOOGLETRANSLATE(A10, ""pt"", ""et"")"),"Valimised Euroopa Parlament 2019")</f>
        <v>Valimised Euroopa Parlament 2019</v>
      </c>
      <c r="I6" s="9" t="str">
        <f ca="1">IFERROR(__xludf.DUMMYFUNCTION("GOOGLETRANSLATE(A10, ""pt"", ""fi"")"),"Vaalien Euroopan parlamentti 2019")</f>
        <v>Vaalien Euroopan parlamentti 2019</v>
      </c>
      <c r="J6" s="9" t="str">
        <f ca="1">IFERROR(__xludf.DUMMYFUNCTION("GOOGLETRANSLATE(A10, ""pt"", ""fr"")"),"Élections parlement européen 2019")</f>
        <v>Élections parlement européen 2019</v>
      </c>
      <c r="K6" s="9" t="str">
        <f ca="1">IFERROR(__xludf.DUMMYFUNCTION("GOOGLETRANSLATE(A10, ""pt"", ""de"")"),"Wahlen Europäisches Parlament 2019")</f>
        <v>Wahlen Europäisches Parlament 2019</v>
      </c>
      <c r="L6" s="9" t="str">
        <f ca="1">IFERROR(__xludf.DUMMYFUNCTION("GOOGLETRANSLATE(A10, ""pt"", ""el"")"),"Εκλογές Ευρωπαϊκό Κοινοβούλιο 2019")</f>
        <v>Εκλογές Ευρωπαϊκό Κοινοβούλιο 2019</v>
      </c>
      <c r="M6" s="9" t="str">
        <f ca="1">IFERROR(__xludf.DUMMYFUNCTION("GOOGLETRANSLATE(A10, ""pt"", ""hu"")"),"Európai Parlament 2019. évi választások")</f>
        <v>Európai Parlament 2019. évi választások</v>
      </c>
      <c r="N6" s="9" t="str">
        <f ca="1">IFERROR(__xludf.DUMMYFUNCTION("GOOGLETRANSLATE(A10, ""pt"", ""ga"")"),"Toghcháin Pharlaimint na hEorpa 2019")</f>
        <v>Toghcháin Pharlaimint na hEorpa 2019</v>
      </c>
      <c r="O6" s="9" t="str">
        <f ca="1">IFERROR(__xludf.DUMMYFUNCTION("GOOGLETRANSLATE(A10, ""pt"", ""it"")"),"Elezioni Parlamento europeo 2019")</f>
        <v>Elezioni Parlamento europeo 2019</v>
      </c>
      <c r="P6" s="9" t="str">
        <f ca="1">IFERROR(__xludf.DUMMYFUNCTION("GOOGLETRANSLATE(A10, ""pt"", ""lv"")"),"Vēlēšanas Eiropas Parlaments 2019")</f>
        <v>Vēlēšanas Eiropas Parlaments 2019</v>
      </c>
      <c r="Q6" s="9" t="str">
        <f ca="1">IFERROR(__xludf.DUMMYFUNCTION("GOOGLETRANSLATE(A10, ""pt"", ""lt"")"),"Rinkimai Europos Parlamentas 2019 m")</f>
        <v>Rinkimai Europos Parlamentas 2019 m</v>
      </c>
      <c r="R6" s="9" t="str">
        <f ca="1">IFERROR(__xludf.DUMMYFUNCTION("GOOGLETRANSLATE(A10, ""pt"", ""mt"")"),"Elezzjonijiet Parlament Ewropew 2019")</f>
        <v>Elezzjonijiet Parlament Ewropew 2019</v>
      </c>
      <c r="S6" s="9" t="str">
        <f ca="1">IFERROR(__xludf.DUMMYFUNCTION("GOOGLETRANSLATE(A10, ""pt"", ""pl"")"),"Wybory Parlament Europejski 2019")</f>
        <v>Wybory Parlament Europejski 2019</v>
      </c>
      <c r="T6" s="9" t="str">
        <f ca="1">IFERROR(__xludf.DUMMYFUNCTION("GOOGLETRANSLATE(A10, ""pt"", ""ro"")"),"Alegeri Parlamentul European 2019")</f>
        <v>Alegeri Parlamentul European 2019</v>
      </c>
      <c r="U6" s="9" t="str">
        <f ca="1">IFERROR(__xludf.DUMMYFUNCTION("GOOGLETRANSLATE(A10, ""pt"", ""sk"")"),"Voľby Európsky parlament 2019")</f>
        <v>Voľby Európsky parlament 2019</v>
      </c>
      <c r="V6" s="9" t="str">
        <f ca="1">IFERROR(__xludf.DUMMYFUNCTION("GOOGLETRANSLATE(A10, ""pt"", ""sl"")"),"Volitve Evropski parlament 2019")</f>
        <v>Volitve Evropski parlament 2019</v>
      </c>
      <c r="W6" s="9" t="str">
        <f ca="1">IFERROR(__xludf.DUMMYFUNCTION("GOOGLETRANSLATE(A10, ""pt"", ""es"")"),"Elecciones Parlamento Europeo 2019")</f>
        <v>Elecciones Parlamento Europeo 2019</v>
      </c>
      <c r="X6" s="9" t="str">
        <f ca="1">IFERROR(__xludf.DUMMYFUNCTION("GOOGLETRANSLATE(A10, ""pt"", ""sv"")"),"Val Europaparlamentet 2019")</f>
        <v>Val Europaparlamentet 2019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4">
      <c r="A7" s="4" t="s">
        <v>27</v>
      </c>
      <c r="B7" s="9" t="str">
        <f ca="1">IFERROR(__xludf.DUMMYFUNCTION("GOOGLETRANSLATE(A11, ""pt"", ""bg"")"),"Европейски избори 2019")</f>
        <v>Европейски избори 2019</v>
      </c>
      <c r="C7" s="9" t="str">
        <f ca="1">IFERROR(__xludf.DUMMYFUNCTION("GOOGLETRANSLATE(A11, ""pt"", ""hr"")"),"Europski izbori 2019")</f>
        <v>Europski izbori 2019</v>
      </c>
      <c r="D7" s="9" t="str">
        <f ca="1">IFERROR(__xludf.DUMMYFUNCTION("GOOGLETRANSLATE(A11, ""pt"", ""cs"")"),"Evropské volby 2019")</f>
        <v>Evropské volby 2019</v>
      </c>
      <c r="E7" s="9" t="str">
        <f ca="1">IFERROR(__xludf.DUMMYFUNCTION("GOOGLETRANSLATE(A11, ""pt"", ""da"")"),"Europæiske valg 2019")</f>
        <v>Europæiske valg 2019</v>
      </c>
      <c r="F7" s="9" t="str">
        <f ca="1">IFERROR(__xludf.DUMMYFUNCTION("GOOGLETRANSLATE(A11, ""pt"", ""nl"")"),"Europese verkiezingen 2019")</f>
        <v>Europese verkiezingen 2019</v>
      </c>
      <c r="G7" s="9" t="str">
        <f ca="1">IFERROR(__xludf.DUMMYFUNCTION("GOOGLETRANSLATE(A11, ""pt"", ""en"")"),"European elections 2019")</f>
        <v>European elections 2019</v>
      </c>
      <c r="H7" s="9" t="str">
        <f ca="1">IFERROR(__xludf.DUMMYFUNCTION("GOOGLETRANSLATE(A11, ""pt"", ""et"")"),"Euroopa valimised 2019")</f>
        <v>Euroopa valimised 2019</v>
      </c>
      <c r="I7" s="9" t="str">
        <f ca="1">IFERROR(__xludf.DUMMYFUNCTION("GOOGLETRANSLATE(A11, ""pt"", ""fi"")"),"Euroopan vaalit 2019")</f>
        <v>Euroopan vaalit 2019</v>
      </c>
      <c r="J7" s="9" t="str">
        <f ca="1">IFERROR(__xludf.DUMMYFUNCTION("GOOGLETRANSLATE(A11, ""pt"", ""fr"")"),"Élections européennes 2019")</f>
        <v>Élections européennes 2019</v>
      </c>
      <c r="K7" s="9" t="str">
        <f ca="1">IFERROR(__xludf.DUMMYFUNCTION("GOOGLETRANSLATE(A11, ""pt"", ""de"")"),"Europäische Wahlen 2019")</f>
        <v>Europäische Wahlen 2019</v>
      </c>
      <c r="L7" s="9" t="str">
        <f ca="1">IFERROR(__xludf.DUMMYFUNCTION("GOOGLETRANSLATE(A11, ""pt"", ""el"")"),"Ευρωπαϊκές εκλογές 2019")</f>
        <v>Ευρωπαϊκές εκλογές 2019</v>
      </c>
      <c r="M7" s="9" t="str">
        <f ca="1">IFERROR(__xludf.DUMMYFUNCTION("GOOGLETRANSLATE(A11, ""pt"", ""hu"")"),"Európai választások 2019")</f>
        <v>Európai választások 2019</v>
      </c>
      <c r="N7" s="9" t="str">
        <f ca="1">IFERROR(__xludf.DUMMYFUNCTION("GOOGLETRANSLATE(A11, ""pt"", ""ga"")"),"Toghcháin na hEorpa 2019")</f>
        <v>Toghcháin na hEorpa 2019</v>
      </c>
      <c r="O7" s="9" t="str">
        <f ca="1">IFERROR(__xludf.DUMMYFUNCTION("GOOGLETRANSLATE(A11, ""pt"", ""it"")"),"Elezioni europee 2019")</f>
        <v>Elezioni europee 2019</v>
      </c>
      <c r="P7" s="9" t="str">
        <f ca="1">IFERROR(__xludf.DUMMYFUNCTION("GOOGLETRANSLATE(A11, ""pt"", ""lv"")"),"Eiropas vēlēšanas 2019")</f>
        <v>Eiropas vēlēšanas 2019</v>
      </c>
      <c r="Q7" s="9" t="str">
        <f ca="1">IFERROR(__xludf.DUMMYFUNCTION("GOOGLETRANSLATE(A11, ""pt"", ""lt"")"),"2019 m. Europos rinkimai")</f>
        <v>2019 m. Europos rinkimai</v>
      </c>
      <c r="R7" s="9" t="str">
        <f ca="1">IFERROR(__xludf.DUMMYFUNCTION("GOOGLETRANSLATE(A11, ""pt"", ""mt"")"),"Elezzjonijiet Ewropej 2019")</f>
        <v>Elezzjonijiet Ewropej 2019</v>
      </c>
      <c r="S7" s="9" t="str">
        <f ca="1">IFERROR(__xludf.DUMMYFUNCTION("GOOGLETRANSLATE(A11, ""pt"", ""pl"")"),"Wybory europejskie 2019")</f>
        <v>Wybory europejskie 2019</v>
      </c>
      <c r="T7" s="9" t="str">
        <f ca="1">IFERROR(__xludf.DUMMYFUNCTION("GOOGLETRANSLATE(A11, ""pt"", ""ro"")"),"Alegerile europene 2019")</f>
        <v>Alegerile europene 2019</v>
      </c>
      <c r="U7" s="9" t="str">
        <f ca="1">IFERROR(__xludf.DUMMYFUNCTION("GOOGLETRANSLATE(A11, ""pt"", ""sk"")"),"Európske voľby 2019")</f>
        <v>Európske voľby 2019</v>
      </c>
      <c r="V7" s="9" t="str">
        <f ca="1">IFERROR(__xludf.DUMMYFUNCTION("GOOGLETRANSLATE(A11, ""pt"", ""sl"")"),"Evropske volitve 2019")</f>
        <v>Evropske volitve 2019</v>
      </c>
      <c r="W7" s="9" t="str">
        <f ca="1">IFERROR(__xludf.DUMMYFUNCTION("GOOGLETRANSLATE(A11, ""pt"", ""es"")"),"Elecciones europeas 2019")</f>
        <v>Elecciones europeas 2019</v>
      </c>
      <c r="X7" s="9" t="str">
        <f ca="1">IFERROR(__xludf.DUMMYFUNCTION("GOOGLETRANSLATE(A11, ""pt"", ""sv"")"),"Europeiska val 2019")</f>
        <v>Europeiska val 2019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ht="14">
      <c r="A8" s="4" t="s">
        <v>28</v>
      </c>
      <c r="B8" s="9" t="str">
        <f ca="1">IFERROR(__xludf.DUMMYFUNCTION("GOOGLETRANSLATE(A12, ""pt"", ""bg"")"),"Европейски въздържание 2019")</f>
        <v>Европейски въздържание 2019</v>
      </c>
      <c r="C8" s="9" t="str">
        <f ca="1">IFERROR(__xludf.DUMMYFUNCTION("GOOGLETRANSLATE(A12, ""pt"", ""hr"")"),"Europska suzdržanost 2019")</f>
        <v>Europska suzdržanost 2019</v>
      </c>
      <c r="D8" s="9" t="str">
        <f ca="1">IFERROR(__xludf.DUMMYFUNCTION("GOOGLETRANSLATE(A12, ""pt"", ""cs"")"),"Evropská zdržení se 2019")</f>
        <v>Evropská zdržení se 2019</v>
      </c>
      <c r="E8" s="9" t="str">
        <f ca="1">IFERROR(__xludf.DUMMYFUNCTION("GOOGLETRANSLATE(A12, ""pt"", ""da"")"),"European Afundhold 2019")</f>
        <v>European Afundhold 2019</v>
      </c>
      <c r="F8" s="9" t="str">
        <f ca="1">IFERROR(__xludf.DUMMYFUNCTION("GOOGLETRANSLATE(A12, ""pt"", ""nl"")"),"Europese onthouding 2019")</f>
        <v>Europese onthouding 2019</v>
      </c>
      <c r="G8" s="9" t="str">
        <f ca="1">IFERROR(__xludf.DUMMYFUNCTION("GOOGLETRANSLATE(A12, ""pt"", ""en"")"),"European abstention 2019")</f>
        <v>European abstention 2019</v>
      </c>
      <c r="H8" s="9" t="str">
        <f ca="1">IFERROR(__xludf.DUMMYFUNCTION("GOOGLETRANSLATE(A12, ""pt"", ""et"")"),"Euroopa hoidumine 2019")</f>
        <v>Euroopa hoidumine 2019</v>
      </c>
      <c r="I8" s="9" t="str">
        <f ca="1">IFERROR(__xludf.DUMMYFUNCTION("GOOGLETRANSLATE(A12, ""pt"", ""fi"")"),"Euroopan pidättäytyminen 2019")</f>
        <v>Euroopan pidättäytyminen 2019</v>
      </c>
      <c r="J8" s="9" t="str">
        <f ca="1">IFERROR(__xludf.DUMMYFUNCTION("GOOGLETRANSLATE(A12, ""pt"", ""fr"")"),"Abstention européenne 2019")</f>
        <v>Abstention européenne 2019</v>
      </c>
      <c r="K8" s="9" t="str">
        <f ca="1">IFERROR(__xludf.DUMMYFUNCTION("GOOGLETRANSLATE(A12, ""pt"", ""de"")"),"Europäische Entfernung 2019")</f>
        <v>Europäische Entfernung 2019</v>
      </c>
      <c r="L8" s="9" t="str">
        <f ca="1">IFERROR(__xludf.DUMMYFUNCTION("GOOGLETRANSLATE(A12, ""pt"", ""el"")"),"Ευρωπαϊκή αποχή 2019")</f>
        <v>Ευρωπαϊκή αποχή 2019</v>
      </c>
      <c r="M8" s="9" t="str">
        <f ca="1">IFERROR(__xludf.DUMMYFUNCTION("GOOGLETRANSLATE(A12, ""pt"", ""hu"")"),"Európai tartózkodás 2019")</f>
        <v>Európai tartózkodás 2019</v>
      </c>
      <c r="N8" s="9" t="str">
        <f ca="1">IFERROR(__xludf.DUMMYFUNCTION("GOOGLETRANSLATE(A12, ""pt"", ""ga"")"),"Staonadh na hEorpa 2019")</f>
        <v>Staonadh na hEorpa 2019</v>
      </c>
      <c r="O8" s="9" t="str">
        <f ca="1">IFERROR(__xludf.DUMMYFUNCTION("GOOGLETRANSLATE(A12, ""pt"", ""it"")"),"Abstenzione europea 2019")</f>
        <v>Abstenzione europea 2019</v>
      </c>
      <c r="P8" s="9" t="str">
        <f ca="1">IFERROR(__xludf.DUMMYFUNCTION("GOOGLETRANSLATE(A12, ""pt"", ""lv"")"),"Eiropas atturība 2019")</f>
        <v>Eiropas atturība 2019</v>
      </c>
      <c r="Q8" s="9" t="str">
        <f ca="1">IFERROR(__xludf.DUMMYFUNCTION("GOOGLETRANSLATE(A12, ""pt"", ""lt"")"),"Europos susilaikymas 2019 m")</f>
        <v>Europos susilaikymas 2019 m</v>
      </c>
      <c r="R8" s="9" t="str">
        <f ca="1">IFERROR(__xludf.DUMMYFUNCTION("GOOGLETRANSLATE(A12, ""pt"", ""mt"")"),"Astenzjoni Ewropea 2019")</f>
        <v>Astenzjoni Ewropea 2019</v>
      </c>
      <c r="S8" s="9" t="str">
        <f ca="1">IFERROR(__xludf.DUMMYFUNCTION("GOOGLETRANSLATE(A12, ""pt"", ""pl"")"),"ABSTENCJA EUROPEJSKI 2019")</f>
        <v>ABSTENCJA EUROPEJSKI 2019</v>
      </c>
      <c r="T8" s="9" t="str">
        <f ca="1">IFERROR(__xludf.DUMMYFUNCTION("GOOGLETRANSLATE(A12, ""pt"", ""ro"")"),"Abstenția europeană 2019")</f>
        <v>Abstenția europeană 2019</v>
      </c>
      <c r="U8" s="9" t="str">
        <f ca="1">IFERROR(__xludf.DUMMYFUNCTION("GOOGLETRANSLATE(A12, ""pt"", ""sk"")"),"Európske zdržanie sa 2019")</f>
        <v>Európske zdržanie sa 2019</v>
      </c>
      <c r="V8" s="9" t="str">
        <f ca="1">IFERROR(__xludf.DUMMYFUNCTION("GOOGLETRANSLATE(A12, ""pt"", ""sl"")"),"Evropska vzdržljivost 2019")</f>
        <v>Evropska vzdržljivost 2019</v>
      </c>
      <c r="W8" s="9" t="str">
        <f ca="1">IFERROR(__xludf.DUMMYFUNCTION("GOOGLETRANSLATE(A12, ""pt"", ""es"")"),"Abstención europea 2019")</f>
        <v>Abstención europea 2019</v>
      </c>
      <c r="X8" s="9" t="str">
        <f ca="1">IFERROR(__xludf.DUMMYFUNCTION("GOOGLETRANSLATE(A12, ""pt"", ""sv"")"),"Europeiska avhållsamhet 2019")</f>
        <v>Europeiska avhållsamhet 2019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14">
      <c r="A9" s="4" t="s">
        <v>29</v>
      </c>
      <c r="B9" s="9" t="str">
        <f ca="1">IFERROR(__xludf.DUMMYFUNCTION("GOOGLETRANSLATE(A13, ""pt"", ""bg"")"),"Изборни резултати 2019")</f>
        <v>Изборни резултати 2019</v>
      </c>
      <c r="C9" s="9" t="str">
        <f ca="1">IFERROR(__xludf.DUMMYFUNCTION("GOOGLETRANSLATE(A13, ""pt"", ""hr"")"),"Izborni rezultati 2019")</f>
        <v>Izborni rezultati 2019</v>
      </c>
      <c r="D9" s="9" t="str">
        <f ca="1">IFERROR(__xludf.DUMMYFUNCTION("GOOGLETRANSLATE(A13, ""pt"", ""cs"")"),"Volební výsledky 2019")</f>
        <v>Volební výsledky 2019</v>
      </c>
      <c r="E9" s="9" t="str">
        <f ca="1">IFERROR(__xludf.DUMMYFUNCTION("GOOGLETRANSLATE(A13, ""pt"", ""da"")"),"Valgresultater 2019")</f>
        <v>Valgresultater 2019</v>
      </c>
      <c r="F9" s="9" t="str">
        <f ca="1">IFERROR(__xludf.DUMMYFUNCTION("GOOGLETRANSLATE(A13, ""pt"", ""nl"")"),"Verkiezingsresultaten 2019")</f>
        <v>Verkiezingsresultaten 2019</v>
      </c>
      <c r="G9" s="9" t="str">
        <f ca="1">IFERROR(__xludf.DUMMYFUNCTION("GOOGLETRANSLATE(A13, ""pt"", ""en"")"),"Electoral Results 2019")</f>
        <v>Electoral Results 2019</v>
      </c>
      <c r="H9" s="9" t="str">
        <f ca="1">IFERROR(__xludf.DUMMYFUNCTION("GOOGLETRANSLATE(A13, ""pt"", ""et"")"),"Valimistulemused 2019")</f>
        <v>Valimistulemused 2019</v>
      </c>
      <c r="I9" s="9" t="str">
        <f ca="1">IFERROR(__xludf.DUMMYFUNCTION("GOOGLETRANSLATE(A13, ""pt"", ""fi"")"),"Vaalitulokset 2019")</f>
        <v>Vaalitulokset 2019</v>
      </c>
      <c r="J9" s="9" t="str">
        <f ca="1">IFERROR(__xludf.DUMMYFUNCTION("GOOGLETRANSLATE(A13, ""pt"", ""fr"")"),"Résultats électoraux 2019")</f>
        <v>Résultats électoraux 2019</v>
      </c>
      <c r="K9" s="9" t="str">
        <f ca="1">IFERROR(__xludf.DUMMYFUNCTION("GOOGLETRANSLATE(A13, ""pt"", ""de"")"),"Wahlergebnisse 2019")</f>
        <v>Wahlergebnisse 2019</v>
      </c>
      <c r="L9" s="9" t="str">
        <f ca="1">IFERROR(__xludf.DUMMYFUNCTION("GOOGLETRANSLATE(A13, ""pt"", ""el"")"),"Εκλογικά αποτελέσματα 2019")</f>
        <v>Εκλογικά αποτελέσματα 2019</v>
      </c>
      <c r="M9" s="9" t="str">
        <f ca="1">IFERROR(__xludf.DUMMYFUNCTION("GOOGLETRANSLATE(A13, ""pt"", ""hu"")"),"Választási eredmények 2019")</f>
        <v>Választási eredmények 2019</v>
      </c>
      <c r="N9" s="9" t="str">
        <f ca="1">IFERROR(__xludf.DUMMYFUNCTION("GOOGLETRANSLATE(A13, ""pt"", ""ga"")"),"Torthaí Toghcháin 2019")</f>
        <v>Torthaí Toghcháin 2019</v>
      </c>
      <c r="O9" s="9" t="str">
        <f ca="1">IFERROR(__xludf.DUMMYFUNCTION("GOOGLETRANSLATE(A13, ""pt"", ""it"")"),"Risultati elettorali 2019")</f>
        <v>Risultati elettorali 2019</v>
      </c>
      <c r="P9" s="9" t="str">
        <f ca="1">IFERROR(__xludf.DUMMYFUNCTION("GOOGLETRANSLATE(A13, ""pt"", ""lv"")"),"Vēlēšanu rezultāti 2019")</f>
        <v>Vēlēšanu rezultāti 2019</v>
      </c>
      <c r="Q9" s="9" t="str">
        <f ca="1">IFERROR(__xludf.DUMMYFUNCTION("GOOGLETRANSLATE(A13, ""pt"", ""lt"")"),"2019 m. Rinkimų rezultatai")</f>
        <v>2019 m. Rinkimų rezultatai</v>
      </c>
      <c r="R9" s="9" t="str">
        <f ca="1">IFERROR(__xludf.DUMMYFUNCTION("GOOGLETRANSLATE(A13, ""pt"", ""mt"")"),"Riżultati Elettorali 2019")</f>
        <v>Riżultati Elettorali 2019</v>
      </c>
      <c r="S9" s="9" t="str">
        <f ca="1">IFERROR(__xludf.DUMMYFUNCTION("GOOGLETRANSLATE(A13, ""pt"", ""pl"")"),"Wyniki wyborcze 2019")</f>
        <v>Wyniki wyborcze 2019</v>
      </c>
      <c r="T9" s="9" t="str">
        <f ca="1">IFERROR(__xludf.DUMMYFUNCTION("GOOGLETRANSLATE(A13, ""pt"", ""ro"")"),"Rezultate electorale 2019")</f>
        <v>Rezultate electorale 2019</v>
      </c>
      <c r="U9" s="9" t="str">
        <f ca="1">IFERROR(__xludf.DUMMYFUNCTION("GOOGLETRANSLATE(A13, ""pt"", ""sk"")"),"Volebné výsledky 2019")</f>
        <v>Volebné výsledky 2019</v>
      </c>
      <c r="V9" s="9" t="str">
        <f ca="1">IFERROR(__xludf.DUMMYFUNCTION("GOOGLETRANSLATE(A13, ""pt"", ""sl"")"),"Volilni rezultati 2019")</f>
        <v>Volilni rezultati 2019</v>
      </c>
      <c r="W9" s="9" t="str">
        <f ca="1">IFERROR(__xludf.DUMMYFUNCTION("GOOGLETRANSLATE(A13, ""pt"", ""es"")"),"Resultados electorales 2019")</f>
        <v>Resultados electorales 2019</v>
      </c>
      <c r="X9" s="9" t="str">
        <f ca="1">IFERROR(__xludf.DUMMYFUNCTION("GOOGLETRANSLATE(A13, ""pt"", ""sv"")"),"Valresultat 2019")</f>
        <v>Valresultat 2019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14">
      <c r="A10" s="4" t="s">
        <v>30</v>
      </c>
      <c r="B10" s="9" t="str">
        <f ca="1">IFERROR(__xludf.DUMMYFUNCTION("GOOGLETRANSLATE(A14, ""pt"", ""bg"")"),"Европейски победители 2019")</f>
        <v>Европейски победители 2019</v>
      </c>
      <c r="C10" s="9" t="str">
        <f ca="1">IFERROR(__xludf.DUMMYFUNCTION("GOOGLETRANSLATE(A14, ""pt"", ""hr"")"),"Europski pobjednici 2019")</f>
        <v>Europski pobjednici 2019</v>
      </c>
      <c r="D10" s="9" t="str">
        <f ca="1">IFERROR(__xludf.DUMMYFUNCTION("GOOGLETRANSLATE(A14, ""pt"", ""cs"")"),"Evropští vítězové 2019")</f>
        <v>Evropští vítězové 2019</v>
      </c>
      <c r="E10" s="9" t="str">
        <f ca="1">IFERROR(__xludf.DUMMYFUNCTION("GOOGLETRANSLATE(A14, ""pt"", ""da"")"),"Europæiske vindere 2019")</f>
        <v>Europæiske vindere 2019</v>
      </c>
      <c r="F10" s="9" t="str">
        <f ca="1">IFERROR(__xludf.DUMMYFUNCTION("GOOGLETRANSLATE(A14, ""pt"", ""nl"")"),"Europese winnaars 2019")</f>
        <v>Europese winnaars 2019</v>
      </c>
      <c r="G10" s="9" t="str">
        <f ca="1">IFERROR(__xludf.DUMMYFUNCTION("GOOGLETRANSLATE(A14, ""pt"", ""en"")"),"European winners 2019")</f>
        <v>European winners 2019</v>
      </c>
      <c r="H10" s="9" t="str">
        <f ca="1">IFERROR(__xludf.DUMMYFUNCTION("GOOGLETRANSLATE(A14, ""pt"", ""et"")"),"Euroopa võitjad 2019")</f>
        <v>Euroopa võitjad 2019</v>
      </c>
      <c r="I10" s="9" t="str">
        <f ca="1">IFERROR(__xludf.DUMMYFUNCTION("GOOGLETRANSLATE(A14, ""pt"", ""fi"")"),"Eurooppalaiset voittajat 2019")</f>
        <v>Eurooppalaiset voittajat 2019</v>
      </c>
      <c r="J10" s="9" t="str">
        <f ca="1">IFERROR(__xludf.DUMMYFUNCTION("GOOGLETRANSLATE(A14, ""pt"", ""fr"")"),"Gagnants européens 2019")</f>
        <v>Gagnants européens 2019</v>
      </c>
      <c r="K10" s="9" t="str">
        <f ca="1">IFERROR(__xludf.DUMMYFUNCTION("GOOGLETRANSLATE(A14, ""pt"", ""de"")"),"Europäische Gewinner 2019")</f>
        <v>Europäische Gewinner 2019</v>
      </c>
      <c r="L10" s="9" t="str">
        <f ca="1">IFERROR(__xludf.DUMMYFUNCTION("GOOGLETRANSLATE(A14, ""pt"", ""el"")"),"Ευρωπαίοι νικητές 2019")</f>
        <v>Ευρωπαίοι νικητές 2019</v>
      </c>
      <c r="M10" s="9" t="str">
        <f ca="1">IFERROR(__xludf.DUMMYFUNCTION("GOOGLETRANSLATE(A14, ""pt"", ""hu"")"),"Európai győztesek 2019")</f>
        <v>Európai győztesek 2019</v>
      </c>
      <c r="N10" s="9" t="str">
        <f ca="1">IFERROR(__xludf.DUMMYFUNCTION("GOOGLETRANSLATE(A14, ""pt"", ""ga"")"),"Buaiteoirí na hEorpa 2019")</f>
        <v>Buaiteoirí na hEorpa 2019</v>
      </c>
      <c r="O10" s="9" t="str">
        <f ca="1">IFERROR(__xludf.DUMMYFUNCTION("GOOGLETRANSLATE(A14, ""pt"", ""it"")"),"Vincitori europei 2019")</f>
        <v>Vincitori europei 2019</v>
      </c>
      <c r="P10" s="9" t="str">
        <f ca="1">IFERROR(__xludf.DUMMYFUNCTION("GOOGLETRANSLATE(A14, ""pt"", ""lv"")"),"Eiropas uzvarētāji 2019")</f>
        <v>Eiropas uzvarētāji 2019</v>
      </c>
      <c r="Q10" s="9" t="str">
        <f ca="1">IFERROR(__xludf.DUMMYFUNCTION("GOOGLETRANSLATE(A14, ""pt"", ""lt"")"),"Europos nugalėtojai 2019 m")</f>
        <v>Europos nugalėtojai 2019 m</v>
      </c>
      <c r="R10" s="9" t="str">
        <f ca="1">IFERROR(__xludf.DUMMYFUNCTION("GOOGLETRANSLATE(A14, ""pt"", ""mt"")"),"Rebbieħa Ewropej 2019")</f>
        <v>Rebbieħa Ewropej 2019</v>
      </c>
      <c r="S10" s="9" t="str">
        <f ca="1">IFERROR(__xludf.DUMMYFUNCTION("GOOGLETRANSLATE(A14, ""pt"", ""pl"")"),"Zwycięzcy europejski 2019")</f>
        <v>Zwycięzcy europejski 2019</v>
      </c>
      <c r="T10" s="9" t="str">
        <f ca="1">IFERROR(__xludf.DUMMYFUNCTION("GOOGLETRANSLATE(A14, ""pt"", ""ro"")"),"Câștigători europeni 2019")</f>
        <v>Câștigători europeni 2019</v>
      </c>
      <c r="U10" s="9" t="str">
        <f ca="1">IFERROR(__xludf.DUMMYFUNCTION("GOOGLETRANSLATE(A14, ""pt"", ""sk"")"),"Európski víťazi 2019")</f>
        <v>Európski víťazi 2019</v>
      </c>
      <c r="V10" s="9" t="str">
        <f ca="1">IFERROR(__xludf.DUMMYFUNCTION("GOOGLETRANSLATE(A14, ""pt"", ""sl"")"),"Evropski zmagovalci 2019")</f>
        <v>Evropski zmagovalci 2019</v>
      </c>
      <c r="W10" s="9" t="str">
        <f ca="1">IFERROR(__xludf.DUMMYFUNCTION("GOOGLETRANSLATE(A14, ""pt"", ""es"")"),"Ganadores europeos 2019")</f>
        <v>Ganadores europeos 2019</v>
      </c>
      <c r="X10" s="9" t="str">
        <f ca="1">IFERROR(__xludf.DUMMYFUNCTION("GOOGLETRANSLATE(A14, ""pt"", ""sv"")"),"Europeiska vinnare 2019")</f>
        <v>Europeiska vinnare 2019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ht="14">
      <c r="A11" s="4" t="s">
        <v>31</v>
      </c>
      <c r="B11" s="9" t="str">
        <f ca="1">IFERROR(__xludf.DUMMYFUNCTION("GOOGLETRANSLATE(A15, ""pt"", ""bg"")"),"Европейски избори за Brexit 2019")</f>
        <v>Европейски избори за Brexit 2019</v>
      </c>
      <c r="C11" s="9" t="str">
        <f ca="1">IFERROR(__xludf.DUMMYFUNCTION("GOOGLETRANSLATE(A15, ""pt"", ""hr"")"),"Brexit Europski izbori 2019")</f>
        <v>Brexit Europski izbori 2019</v>
      </c>
      <c r="D11" s="9" t="str">
        <f ca="1">IFERROR(__xludf.DUMMYFUNCTION("GOOGLETRANSLATE(A15, ""pt"", ""cs"")"),"Brexit Evropské volby 2019")</f>
        <v>Brexit Evropské volby 2019</v>
      </c>
      <c r="E11" s="9" t="str">
        <f ca="1">IFERROR(__xludf.DUMMYFUNCTION("GOOGLETRANSLATE(A15, ""pt"", ""da"")"),"Brexit European Valg 2019")</f>
        <v>Brexit European Valg 2019</v>
      </c>
      <c r="F11" s="9" t="str">
        <f ca="1">IFERROR(__xludf.DUMMYFUNCTION("GOOGLETRANSLATE(A15, ""pt"", ""nl"")"),"Brexit Europese verkiezingen 2019")</f>
        <v>Brexit Europese verkiezingen 2019</v>
      </c>
      <c r="G11" s="9" t="str">
        <f ca="1">IFERROR(__xludf.DUMMYFUNCTION("GOOGLETRANSLATE(A15, ""pt"", ""en"")"),"Brexit European Elections 2019")</f>
        <v>Brexit European Elections 2019</v>
      </c>
      <c r="H11" s="9" t="str">
        <f ca="1">IFERROR(__xludf.DUMMYFUNCTION("GOOGLETRANSLATE(A15, ""pt"", ""et"")"),"Brexiti Euroopa valimised 2019")</f>
        <v>Brexiti Euroopa valimised 2019</v>
      </c>
      <c r="I11" s="9" t="str">
        <f ca="1">IFERROR(__xludf.DUMMYFUNCTION("GOOGLETRANSLATE(A15, ""pt"", ""fi"")"),"Brexit Euroopan vaalit 2019")</f>
        <v>Brexit Euroopan vaalit 2019</v>
      </c>
      <c r="J11" s="9" t="str">
        <f ca="1">IFERROR(__xludf.DUMMYFUNCTION("GOOGLETRANSLATE(A15, ""pt"", ""fr"")"),"Élections européennes du Brexit 2019")</f>
        <v>Élections européennes du Brexit 2019</v>
      </c>
      <c r="K11" s="9" t="str">
        <f ca="1">IFERROR(__xludf.DUMMYFUNCTION("GOOGLETRANSLATE(A15, ""pt"", ""de"")"),"Brexit Europäische Wahlen 2019")</f>
        <v>Brexit Europäische Wahlen 2019</v>
      </c>
      <c r="L11" s="9" t="str">
        <f ca="1">IFERROR(__xludf.DUMMYFUNCTION("GOOGLETRANSLATE(A15, ""pt"", ""el"")"),"Brexit Ευρωπαϊκές εκλογές 2019")</f>
        <v>Brexit Ευρωπαϊκές εκλογές 2019</v>
      </c>
      <c r="M11" s="9" t="str">
        <f ca="1">IFERROR(__xludf.DUMMYFUNCTION("GOOGLETRANSLATE(A15, ""pt"", ""hu"")"),"Brexit európai választások 2019")</f>
        <v>Brexit európai választások 2019</v>
      </c>
      <c r="N11" s="9" t="str">
        <f ca="1">IFERROR(__xludf.DUMMYFUNCTION("GOOGLETRANSLATE(A15, ""pt"", ""ga"")"),"Toghcháin Eorpacha Brexit 2019")</f>
        <v>Toghcháin Eorpacha Brexit 2019</v>
      </c>
      <c r="O11" s="9" t="str">
        <f ca="1">IFERROR(__xludf.DUMMYFUNCTION("GOOGLETRANSLATE(A15, ""pt"", ""it"")"),"Brexit Elections European 2019")</f>
        <v>Brexit Elections European 2019</v>
      </c>
      <c r="P11" s="9" t="str">
        <f ca="1">IFERROR(__xludf.DUMMYFUNCTION("GOOGLETRANSLATE(A15, ""pt"", ""lv"")"),"Brexit Eiropas vēlēšanas 2019")</f>
        <v>Brexit Eiropas vēlēšanas 2019</v>
      </c>
      <c r="Q11" s="9" t="str">
        <f ca="1">IFERROR(__xludf.DUMMYFUNCTION("GOOGLETRANSLATE(A15, ""pt"", ""lt"")"),"„Brexit Europos rinkimai 2019“")</f>
        <v>„Brexit Europos rinkimai 2019“</v>
      </c>
      <c r="R11" s="9" t="str">
        <f ca="1">IFERROR(__xludf.DUMMYFUNCTION("GOOGLETRANSLATE(A15, ""pt"", ""mt"")"),"Elezzjonijiet Ewropej Brexit 2019")</f>
        <v>Elezzjonijiet Ewropej Brexit 2019</v>
      </c>
      <c r="S11" s="9" t="str">
        <f ca="1">IFERROR(__xludf.DUMMYFUNCTION("GOOGLETRANSLATE(A15, ""pt"", ""pl"")"),"Brexit Europejskie Wybory 2019")</f>
        <v>Brexit Europejskie Wybory 2019</v>
      </c>
      <c r="T11" s="9" t="str">
        <f ca="1">IFERROR(__xludf.DUMMYFUNCTION("GOOGLETRANSLATE(A15, ""pt"", ""ro"")"),"Alegerile europene Brexit 2019")</f>
        <v>Alegerile europene Brexit 2019</v>
      </c>
      <c r="U11" s="9" t="str">
        <f ca="1">IFERROR(__xludf.DUMMYFUNCTION("GOOGLETRANSLATE(A15, ""pt"", ""sk"")"),"Európske voľby Brexit 2019")</f>
        <v>Európske voľby Brexit 2019</v>
      </c>
      <c r="V11" s="9" t="str">
        <f ca="1">IFERROR(__xludf.DUMMYFUNCTION("GOOGLETRANSLATE(A15, ""pt"", ""sl"")"),"Brexit evropske volitve 2019")</f>
        <v>Brexit evropske volitve 2019</v>
      </c>
      <c r="W11" s="9" t="str">
        <f ca="1">IFERROR(__xludf.DUMMYFUNCTION("GOOGLETRANSLATE(A15, ""pt"", ""es"")"),"Elecciones de Europa del Brexit 2019")</f>
        <v>Elecciones de Europa del Brexit 2019</v>
      </c>
      <c r="X11" s="9" t="str">
        <f ca="1">IFERROR(__xludf.DUMMYFUNCTION("GOOGLETRANSLATE(A15, ""pt"", ""sv"")"),"Brexit europeiska val 2019")</f>
        <v>Brexit europeiska val 2019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ht="14">
      <c r="A12" s="4" t="s">
        <v>32</v>
      </c>
      <c r="B12" s="9" t="str">
        <f ca="1">IFERROR(__xludf.DUMMYFUNCTION("GOOGLETRANSLATE(A16, ""pt"", ""bg"")"),"Европейски избори през 2019 г.")</f>
        <v>Европейски избори през 2019 г.</v>
      </c>
      <c r="C12" s="9" t="str">
        <f ca="1">IFERROR(__xludf.DUMMYFUNCTION("GOOGLETRANSLATE(A16, ""pt"", ""hr"")"),"2019. Europski izbori")</f>
        <v>2019. Europski izbori</v>
      </c>
      <c r="D12" s="9" t="str">
        <f ca="1">IFERROR(__xludf.DUMMYFUNCTION("GOOGLETRANSLATE(A16, ""pt"", ""cs"")"),"2019 Evropské volby")</f>
        <v>2019 Evropské volby</v>
      </c>
      <c r="E12" s="9" t="str">
        <f ca="1">IFERROR(__xludf.DUMMYFUNCTION("GOOGLETRANSLATE(A16, ""pt"", ""da"")"),"Europæiske valg i 2019")</f>
        <v>Europæiske valg i 2019</v>
      </c>
      <c r="F12" s="9" t="str">
        <f ca="1">IFERROR(__xludf.DUMMYFUNCTION("GOOGLETRANSLATE(A16, ""pt"", ""nl"")"),"2019 Europese verkiezingen")</f>
        <v>2019 Europese verkiezingen</v>
      </c>
      <c r="G12" s="9" t="str">
        <f ca="1">IFERROR(__xludf.DUMMYFUNCTION("GOOGLETRANSLATE(A16, ""pt"", ""en"")"),"2019 European Elections")</f>
        <v>2019 European Elections</v>
      </c>
      <c r="H12" s="9" t="str">
        <f ca="1">IFERROR(__xludf.DUMMYFUNCTION("GOOGLETRANSLATE(A16, ""pt"", ""et"")"),"2019. aasta Euroopa valimised")</f>
        <v>2019. aasta Euroopa valimised</v>
      </c>
      <c r="I12" s="9" t="str">
        <f ca="1">IFERROR(__xludf.DUMMYFUNCTION("GOOGLETRANSLATE(A16, ""pt"", ""fi"")"),"2019 Euroopan vaalit")</f>
        <v>2019 Euroopan vaalit</v>
      </c>
      <c r="J12" s="9" t="str">
        <f ca="1">IFERROR(__xludf.DUMMYFUNCTION("GOOGLETRANSLATE(A16, ""pt"", ""fr"")"),"Élections européennes 2019")</f>
        <v>Élections européennes 2019</v>
      </c>
      <c r="K12" s="9" t="str">
        <f ca="1">IFERROR(__xludf.DUMMYFUNCTION("GOOGLETRANSLATE(A16, ""pt"", ""de"")"),"2019 Europäische Wahlen")</f>
        <v>2019 Europäische Wahlen</v>
      </c>
      <c r="L12" s="9" t="str">
        <f ca="1">IFERROR(__xludf.DUMMYFUNCTION("GOOGLETRANSLATE(A16, ""pt"", ""el"")"),"2019 ευρωπαϊκές εκλογές")</f>
        <v>2019 ευρωπαϊκές εκλογές</v>
      </c>
      <c r="M12" s="9" t="str">
        <f ca="1">IFERROR(__xludf.DUMMYFUNCTION("GOOGLETRANSLATE(A16, ""pt"", ""hu"")"),"2019 európai választások")</f>
        <v>2019 európai választások</v>
      </c>
      <c r="N12" s="9" t="str">
        <f ca="1">IFERROR(__xludf.DUMMYFUNCTION("GOOGLETRANSLATE(A16, ""pt"", ""ga"")"),"2019 Toghcháin Eorpacha")</f>
        <v>2019 Toghcháin Eorpacha</v>
      </c>
      <c r="O12" s="9" t="str">
        <f ca="1">IFERROR(__xludf.DUMMYFUNCTION("GOOGLETRANSLATE(A16, ""pt"", ""it"")"),"2019 Elezioni europee")</f>
        <v>2019 Elezioni europee</v>
      </c>
      <c r="P12" s="9" t="str">
        <f ca="1">IFERROR(__xludf.DUMMYFUNCTION("GOOGLETRANSLATE(A16, ""pt"", ""lv"")"),"2019. gada Eiropas vēlēšanas")</f>
        <v>2019. gada Eiropas vēlēšanas</v>
      </c>
      <c r="Q12" s="9" t="str">
        <f ca="1">IFERROR(__xludf.DUMMYFUNCTION("GOOGLETRANSLATE(A16, ""pt"", ""lt"")"),"2019 m. Europos rinkimai")</f>
        <v>2019 m. Europos rinkimai</v>
      </c>
      <c r="R12" s="9" t="str">
        <f ca="1">IFERROR(__xludf.DUMMYFUNCTION("GOOGLETRANSLATE(A16, ""pt"", ""mt"")"),"Elezzjonijiet Ewropej 2019")</f>
        <v>Elezzjonijiet Ewropej 2019</v>
      </c>
      <c r="S12" s="9" t="str">
        <f ca="1">IFERROR(__xludf.DUMMYFUNCTION("GOOGLETRANSLATE(A16, ""pt"", ""pl"")"),"Wybory europejskie 2019")</f>
        <v>Wybory europejskie 2019</v>
      </c>
      <c r="T12" s="9" t="str">
        <f ca="1">IFERROR(__xludf.DUMMYFUNCTION("GOOGLETRANSLATE(A16, ""pt"", ""ro"")"),"Alegerile europene 2019")</f>
        <v>Alegerile europene 2019</v>
      </c>
      <c r="U12" s="9" t="str">
        <f ca="1">IFERROR(__xludf.DUMMYFUNCTION("GOOGLETRANSLATE(A16, ""pt"", ""sk"")"),"Európske voľby v roku 2019")</f>
        <v>Európske voľby v roku 2019</v>
      </c>
      <c r="V12" s="9" t="str">
        <f ca="1">IFERROR(__xludf.DUMMYFUNCTION("GOOGLETRANSLATE(A16, ""pt"", ""sl"")"),"2019 evropske volitve")</f>
        <v>2019 evropske volitve</v>
      </c>
      <c r="W12" s="9" t="str">
        <f ca="1">IFERROR(__xludf.DUMMYFUNCTION("GOOGLETRANSLATE(A16, ""pt"", ""es"")"),"Elecciones europeas de 2019")</f>
        <v>Elecciones europeas de 2019</v>
      </c>
      <c r="X12" s="9" t="str">
        <f ca="1">IFERROR(__xludf.DUMMYFUNCTION("GOOGLETRANSLATE(A16, ""pt"", ""sv"")"),"2019 europeiska val")</f>
        <v>2019 europeiska val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4">
      <c r="A13" s="4" t="s">
        <v>33</v>
      </c>
      <c r="B13" s="9" t="str">
        <f ca="1">IFERROR(__xludf.DUMMYFUNCTION("GOOGLETRANSLATE(A17, ""pt"", ""bg"")"),"Европейски блогове за избори")</f>
        <v>Европейски блогове за избори</v>
      </c>
      <c r="C13" s="9" t="str">
        <f ca="1">IFERROR(__xludf.DUMMYFUNCTION("GOOGLETRANSLATE(A17, ""pt"", ""hr"")"),"Blogovi europskih izbora")</f>
        <v>Blogovi europskih izbora</v>
      </c>
      <c r="D13" s="9" t="str">
        <f ca="1">IFERROR(__xludf.DUMMYFUNCTION("GOOGLETRANSLATE(A17, ""pt"", ""cs"")"),"Blogy evropských voleb")</f>
        <v>Blogy evropských voleb</v>
      </c>
      <c r="E13" s="9" t="str">
        <f ca="1">IFERROR(__xludf.DUMMYFUNCTION("GOOGLETRANSLATE(A17, ""pt"", ""da"")"),"Europæiske valgblogs")</f>
        <v>Europæiske valgblogs</v>
      </c>
      <c r="F13" s="9" t="str">
        <f ca="1">IFERROR(__xludf.DUMMYFUNCTION("GOOGLETRANSLATE(A17, ""pt"", ""nl"")"),"Europese verkiezingen blogs")</f>
        <v>Europese verkiezingen blogs</v>
      </c>
      <c r="G13" s="9" t="str">
        <f ca="1">IFERROR(__xludf.DUMMYFUNCTION("GOOGLETRANSLATE(A17, ""pt"", ""en"")"),"European Elections Blogs")</f>
        <v>European Elections Blogs</v>
      </c>
      <c r="H13" s="9" t="str">
        <f ca="1">IFERROR(__xludf.DUMMYFUNCTION("GOOGLETRANSLATE(A17, ""pt"", ""et"")"),"Euroopa valimiste ajaveebid")</f>
        <v>Euroopa valimiste ajaveebid</v>
      </c>
      <c r="I13" s="9" t="str">
        <f ca="1">IFERROR(__xludf.DUMMYFUNCTION("GOOGLETRANSLATE(A17, ""pt"", ""fi"")"),"Euroopan vaalien blogit")</f>
        <v>Euroopan vaalien blogit</v>
      </c>
      <c r="J13" s="9" t="str">
        <f ca="1">IFERROR(__xludf.DUMMYFUNCTION("GOOGLETRANSLATE(A17, ""pt"", ""fr"")"),"Blogs des élections européennes")</f>
        <v>Blogs des élections européennes</v>
      </c>
      <c r="K13" s="9" t="str">
        <f ca="1">IFERROR(__xludf.DUMMYFUNCTION("GOOGLETRANSLATE(A17, ""pt"", ""de"")"),"Europäische Wahlen Blogs")</f>
        <v>Europäische Wahlen Blogs</v>
      </c>
      <c r="L13" s="9" t="str">
        <f ca="1">IFERROR(__xludf.DUMMYFUNCTION("GOOGLETRANSLATE(A17, ""pt"", ""el"")"),"Ευρωπαϊκά εκλογικά ιστολόγια")</f>
        <v>Ευρωπαϊκά εκλογικά ιστολόγια</v>
      </c>
      <c r="M13" s="9" t="str">
        <f ca="1">IFERROR(__xludf.DUMMYFUNCTION("GOOGLETRANSLATE(A17, ""pt"", ""hu"")"),"Európai választási blogok")</f>
        <v>Európai választási blogok</v>
      </c>
      <c r="N13" s="9" t="str">
        <f ca="1">IFERROR(__xludf.DUMMYFUNCTION("GOOGLETRANSLATE(A17, ""pt"", ""ga"")"),"Blaganna Toghcháin na hEorpa")</f>
        <v>Blaganna Toghcháin na hEorpa</v>
      </c>
      <c r="O13" s="9" t="str">
        <f ca="1">IFERROR(__xludf.DUMMYFUNCTION("GOOGLETRANSLATE(A17, ""pt"", ""it"")"),"Blog di elezioni europee")</f>
        <v>Blog di elezioni europee</v>
      </c>
      <c r="P13" s="9" t="str">
        <f ca="1">IFERROR(__xludf.DUMMYFUNCTION("GOOGLETRANSLATE(A17, ""pt"", ""lv"")"),"Eiropas vēlēšanu emuāri")</f>
        <v>Eiropas vēlēšanu emuāri</v>
      </c>
      <c r="Q13" s="9" t="str">
        <f ca="1">IFERROR(__xludf.DUMMYFUNCTION("GOOGLETRANSLATE(A17, ""pt"", ""lt"")"),"Europos rinkimų tinklaraščiai")</f>
        <v>Europos rinkimų tinklaraščiai</v>
      </c>
      <c r="R13" s="9" t="str">
        <f ca="1">IFERROR(__xludf.DUMMYFUNCTION("GOOGLETRANSLATE(A17, ""pt"", ""mt"")"),"Blogs tal-Elezzjonijiet Ewropej")</f>
        <v>Blogs tal-Elezzjonijiet Ewropej</v>
      </c>
      <c r="S13" s="9" t="str">
        <f ca="1">IFERROR(__xludf.DUMMYFUNCTION("GOOGLETRANSLATE(A17, ""pt"", ""pl"")"),"Blogi wyborów europejskich")</f>
        <v>Blogi wyborów europejskich</v>
      </c>
      <c r="T13" s="9" t="str">
        <f ca="1">IFERROR(__xludf.DUMMYFUNCTION("GOOGLETRANSLATE(A17, ""pt"", ""ro"")"),"Bloguri ale alegerilor europene")</f>
        <v>Bloguri ale alegerilor europene</v>
      </c>
      <c r="U13" s="9" t="str">
        <f ca="1">IFERROR(__xludf.DUMMYFUNCTION("GOOGLETRANSLATE(A17, ""pt"", ""sk"")"),"Európske voľby Blogy")</f>
        <v>Európske voľby Blogy</v>
      </c>
      <c r="V13" s="9" t="str">
        <f ca="1">IFERROR(__xludf.DUMMYFUNCTION("GOOGLETRANSLATE(A17, ""pt"", ""sl"")"),"Blogi za evropske volitve")</f>
        <v>Blogi za evropske volitve</v>
      </c>
      <c r="W13" s="9" t="str">
        <f ca="1">IFERROR(__xludf.DUMMYFUNCTION("GOOGLETRANSLATE(A17, ""pt"", ""es"")"),"Blogs de elecciones europeas")</f>
        <v>Blogs de elecciones europeas</v>
      </c>
      <c r="X13" s="9" t="str">
        <f ca="1">IFERROR(__xludf.DUMMYFUNCTION("GOOGLETRANSLATE(A17, ""pt"", ""sv"")"),"Europeiska valbloggar")</f>
        <v>Europeiska valbloggar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ht="14">
      <c r="A14" s="4" t="s">
        <v>34</v>
      </c>
      <c r="B14" s="9" t="str">
        <f ca="1">IFERROR(__xludf.DUMMYFUNCTION("GOOGLETRANSLATE(A18, ""pt"", ""bg"")"),"Европейски избори в социалните медии")</f>
        <v>Европейски избори в социалните медии</v>
      </c>
      <c r="C14" s="9" t="str">
        <f ca="1">IFERROR(__xludf.DUMMYFUNCTION("GOOGLETRANSLATE(A18, ""pt"", ""hr"")"),"Europski izbori društvenih medija")</f>
        <v>Europski izbori društvenih medija</v>
      </c>
      <c r="D14" s="9" t="str">
        <f ca="1">IFERROR(__xludf.DUMMYFUNCTION("GOOGLETRANSLATE(A18, ""pt"", ""cs"")"),"Evropské volby v sociálních médiích")</f>
        <v>Evropské volby v sociálních médiích</v>
      </c>
      <c r="E14" s="9" t="str">
        <f ca="1">IFERROR(__xludf.DUMMYFUNCTION("GOOGLETRANSLATE(A18, ""pt"", ""da"")"),"Europæiske valg på sociale medier")</f>
        <v>Europæiske valg på sociale medier</v>
      </c>
      <c r="F14" s="9" t="str">
        <f ca="1">IFERROR(__xludf.DUMMYFUNCTION("GOOGLETRANSLATE(A18, ""pt"", ""nl"")"),"Sociale media Europese verkiezingen")</f>
        <v>Sociale media Europese verkiezingen</v>
      </c>
      <c r="G14" s="9" t="str">
        <f ca="1">IFERROR(__xludf.DUMMYFUNCTION("GOOGLETRANSLATE(A18, ""pt"", ""en"")"),"social media European elections")</f>
        <v>social media European elections</v>
      </c>
      <c r="H14" s="9" t="str">
        <f ca="1">IFERROR(__xludf.DUMMYFUNCTION("GOOGLETRANSLATE(A18, ""pt"", ""et"")"),"sotsiaalmeedia Euroopa valimised")</f>
        <v>sotsiaalmeedia Euroopa valimised</v>
      </c>
      <c r="I14" s="9" t="str">
        <f ca="1">IFERROR(__xludf.DUMMYFUNCTION("GOOGLETRANSLATE(A18, ""pt"", ""fi"")"),"Sosiaalisen median Euroopan vaalit")</f>
        <v>Sosiaalisen median Euroopan vaalit</v>
      </c>
      <c r="J14" s="9" t="str">
        <f ca="1">IFERROR(__xludf.DUMMYFUNCTION("GOOGLETRANSLATE(A18, ""pt"", ""fr"")"),"Élections européennes des médias sociaux")</f>
        <v>Élections européennes des médias sociaux</v>
      </c>
      <c r="K14" s="9" t="str">
        <f ca="1">IFERROR(__xludf.DUMMYFUNCTION("GOOGLETRANSLATE(A18, ""pt"", ""de"")"),"Europäische Wahlen in sozialen Medien")</f>
        <v>Europäische Wahlen in sozialen Medien</v>
      </c>
      <c r="L14" s="9" t="str">
        <f ca="1">IFERROR(__xludf.DUMMYFUNCTION("GOOGLETRANSLATE(A18, ""pt"", ""el"")"),"κοινωνικές εκλογές ευρωπαϊκών μέσων ενημέρωσης")</f>
        <v>κοινωνικές εκλογές ευρωπαϊκών μέσων ενημέρωσης</v>
      </c>
      <c r="M14" s="9" t="str">
        <f ca="1">IFERROR(__xludf.DUMMYFUNCTION("GOOGLETRANSLATE(A18, ""pt"", ""hu"")"),"közösségi média európai választások")</f>
        <v>közösségi média európai választások</v>
      </c>
      <c r="N14" s="9" t="str">
        <f ca="1">IFERROR(__xludf.DUMMYFUNCTION("GOOGLETRANSLATE(A18, ""pt"", ""ga"")"),"Meáin Shóisialta Toghcháin Eorpacha")</f>
        <v>Meáin Shóisialta Toghcháin Eorpacha</v>
      </c>
      <c r="O14" s="9" t="str">
        <f ca="1">IFERROR(__xludf.DUMMYFUNCTION("GOOGLETRANSLATE(A18, ""pt"", ""it"")"),"Elezioni europee sui social media")</f>
        <v>Elezioni europee sui social media</v>
      </c>
      <c r="P14" s="9" t="str">
        <f ca="1">IFERROR(__xludf.DUMMYFUNCTION("GOOGLETRANSLATE(A18, ""pt"", ""lv"")"),"Sociālie mediji Eiropas vēlēšanas")</f>
        <v>Sociālie mediji Eiropas vēlēšanas</v>
      </c>
      <c r="Q14" s="9" t="str">
        <f ca="1">IFERROR(__xludf.DUMMYFUNCTION("GOOGLETRANSLATE(A18, ""pt"", ""lt"")"),"Socialinės žiniasklaidos Europos rinkimai")</f>
        <v>Socialinės žiniasklaidos Europos rinkimai</v>
      </c>
      <c r="R14" s="9" t="str">
        <f ca="1">IFERROR(__xludf.DUMMYFUNCTION("GOOGLETRANSLATE(A18, ""pt"", ""mt"")"),"Elezzjonijiet Ewropej tal-Midja Soċjali")</f>
        <v>Elezzjonijiet Ewropej tal-Midja Soċjali</v>
      </c>
      <c r="S14" s="9" t="str">
        <f ca="1">IFERROR(__xludf.DUMMYFUNCTION("GOOGLETRANSLATE(A18, ""pt"", ""pl"")"),"Europejskie wybory w mediach społecznościowych")</f>
        <v>Europejskie wybory w mediach społecznościowych</v>
      </c>
      <c r="T14" s="9" t="str">
        <f ca="1">IFERROR(__xludf.DUMMYFUNCTION("GOOGLETRANSLATE(A18, ""pt"", ""ro"")"),"Alegerile europene de social media")</f>
        <v>Alegerile europene de social media</v>
      </c>
      <c r="U14" s="9" t="str">
        <f ca="1">IFERROR(__xludf.DUMMYFUNCTION("GOOGLETRANSLATE(A18, ""pt"", ""sk"")"),"Európske voľby sociálnych médií")</f>
        <v>Európske voľby sociálnych médií</v>
      </c>
      <c r="V14" s="9" t="str">
        <f ca="1">IFERROR(__xludf.DUMMYFUNCTION("GOOGLETRANSLATE(A18, ""pt"", ""sl"")"),"evropske volitve v družbenih medijih")</f>
        <v>evropske volitve v družbenih medijih</v>
      </c>
      <c r="W14" s="9" t="str">
        <f ca="1">IFERROR(__xludf.DUMMYFUNCTION("GOOGLETRANSLATE(A18, ""pt"", ""es"")"),"Elecciones europeas de las redes sociales")</f>
        <v>Elecciones europeas de las redes sociales</v>
      </c>
      <c r="X14" s="9" t="str">
        <f ca="1">IFERROR(__xludf.DUMMYFUNCTION("GOOGLETRANSLATE(A18, ""pt"", ""sv"")"),"Europeiska val på sociala medier")</f>
        <v>Europeiska val på sociala medier</v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ht="14">
      <c r="A15" s="4" t="s">
        <v>35</v>
      </c>
      <c r="B15" s="9" t="str">
        <f ca="1">IFERROR(__xludf.DUMMYFUNCTION("GOOGLETRANSLATE(A19, ""pt"", ""bg"")"),"Европейски избори в Twitter")</f>
        <v>Европейски избори в Twitter</v>
      </c>
      <c r="C15" s="9" t="str">
        <f ca="1">IFERROR(__xludf.DUMMYFUNCTION("GOOGLETRANSLATE(A19, ""pt"", ""hr"")"),"Europski izbori na Twitteru")</f>
        <v>Europski izbori na Twitteru</v>
      </c>
      <c r="D15" s="9" t="str">
        <f ca="1">IFERROR(__xludf.DUMMYFUNCTION("GOOGLETRANSLATE(A19, ""pt"", ""cs"")"),"Evropské volby na Twitteru")</f>
        <v>Evropské volby na Twitteru</v>
      </c>
      <c r="E15" s="9" t="str">
        <f ca="1">IFERROR(__xludf.DUMMYFUNCTION("GOOGLETRANSLATE(A19, ""pt"", ""da"")"),"Europæiske Twitter -valg")</f>
        <v>Europæiske Twitter -valg</v>
      </c>
      <c r="F15" s="9" t="str">
        <f ca="1">IFERROR(__xludf.DUMMYFUNCTION("GOOGLETRANSLATE(A19, ""pt"", ""nl"")"),"Europese Twitter -verkiezingen")</f>
        <v>Europese Twitter -verkiezingen</v>
      </c>
      <c r="G15" s="9" t="str">
        <f ca="1">IFERROR(__xludf.DUMMYFUNCTION("GOOGLETRANSLATE(A19, ""pt"", ""en"")"),"European Twitter elections")</f>
        <v>European Twitter elections</v>
      </c>
      <c r="H15" s="9" t="str">
        <f ca="1">IFERROR(__xludf.DUMMYFUNCTION("GOOGLETRANSLATE(A19, ""pt"", ""et"")"),"Euroopa Twitteri valimised")</f>
        <v>Euroopa Twitteri valimised</v>
      </c>
      <c r="I15" s="9" t="str">
        <f ca="1">IFERROR(__xludf.DUMMYFUNCTION("GOOGLETRANSLATE(A19, ""pt"", ""fi"")"),"Eurooppalaiset Twitter -vaalit")</f>
        <v>Eurooppalaiset Twitter -vaalit</v>
      </c>
      <c r="J15" s="9" t="str">
        <f ca="1">IFERROR(__xludf.DUMMYFUNCTION("GOOGLETRANSLATE(A19, ""pt"", ""fr"")"),"Élections européennes Twitter")</f>
        <v>Élections européennes Twitter</v>
      </c>
      <c r="K15" s="9" t="str">
        <f ca="1">IFERROR(__xludf.DUMMYFUNCTION("GOOGLETRANSLATE(A19, ""pt"", ""de"")"),"Europäische Twitter -Wahlen")</f>
        <v>Europäische Twitter -Wahlen</v>
      </c>
      <c r="L15" s="9" t="str">
        <f ca="1">IFERROR(__xludf.DUMMYFUNCTION("GOOGLETRANSLATE(A19, ""pt"", ""el"")"),"Ευρωπαϊκές εκλογές Twitter")</f>
        <v>Ευρωπαϊκές εκλογές Twitter</v>
      </c>
      <c r="M15" s="9" t="str">
        <f ca="1">IFERROR(__xludf.DUMMYFUNCTION("GOOGLETRANSLATE(A19, ""pt"", ""hu"")"),"Európai Twitter választások")</f>
        <v>Európai Twitter választások</v>
      </c>
      <c r="N15" s="9" t="str">
        <f ca="1">IFERROR(__xludf.DUMMYFUNCTION("GOOGLETRANSLATE(A19, ""pt"", ""ga"")"),"Toghcháin Twitter na hEorpa")</f>
        <v>Toghcháin Twitter na hEorpa</v>
      </c>
      <c r="O15" s="9" t="str">
        <f ca="1">IFERROR(__xludf.DUMMYFUNCTION("GOOGLETRANSLATE(A19, ""pt"", ""it"")"),"Elezioni europee di Twitter")</f>
        <v>Elezioni europee di Twitter</v>
      </c>
      <c r="P15" s="9" t="str">
        <f ca="1">IFERROR(__xludf.DUMMYFUNCTION("GOOGLETRANSLATE(A19, ""pt"", ""lv"")"),"Eiropas Twitter vēlēšanas")</f>
        <v>Eiropas Twitter vēlēšanas</v>
      </c>
      <c r="Q15" s="9" t="str">
        <f ca="1">IFERROR(__xludf.DUMMYFUNCTION("GOOGLETRANSLATE(A19, ""pt"", ""lt"")"),"Europos „Twitter“ rinkimai")</f>
        <v>Europos „Twitter“ rinkimai</v>
      </c>
      <c r="R15" s="9" t="str">
        <f ca="1">IFERROR(__xludf.DUMMYFUNCTION("GOOGLETRANSLATE(A19, ""pt"", ""mt"")"),"Elezzjonijiet Ewropej ta 'Twitter")</f>
        <v>Elezzjonijiet Ewropej ta 'Twitter</v>
      </c>
      <c r="S15" s="9" t="str">
        <f ca="1">IFERROR(__xludf.DUMMYFUNCTION("GOOGLETRANSLATE(A19, ""pt"", ""pl"")"),"Europejskie wybory na Twitterze")</f>
        <v>Europejskie wybory na Twitterze</v>
      </c>
      <c r="T15" s="9" t="str">
        <f ca="1">IFERROR(__xludf.DUMMYFUNCTION("GOOGLETRANSLATE(A19, ""pt"", ""ro"")"),"Alegerile europene pe Twitter")</f>
        <v>Alegerile europene pe Twitter</v>
      </c>
      <c r="U15" s="9" t="str">
        <f ca="1">IFERROR(__xludf.DUMMYFUNCTION("GOOGLETRANSLATE(A19, ""pt"", ""sk"")"),"Európske voľby na Twitteri")</f>
        <v>Európske voľby na Twitteri</v>
      </c>
      <c r="V15" s="9" t="str">
        <f ca="1">IFERROR(__xludf.DUMMYFUNCTION("GOOGLETRANSLATE(A19, ""pt"", ""sl"")"),"Evropske volitve na Twitterju")</f>
        <v>Evropske volitve na Twitterju</v>
      </c>
      <c r="W15" s="9" t="str">
        <f ca="1">IFERROR(__xludf.DUMMYFUNCTION("GOOGLETRANSLATE(A19, ""pt"", ""es"")"),"Elecciones europeas de Twitter")</f>
        <v>Elecciones europeas de Twitter</v>
      </c>
      <c r="X15" s="9" t="str">
        <f ca="1">IFERROR(__xludf.DUMMYFUNCTION("GOOGLETRANSLATE(A19, ""pt"", ""sv"")"),"Europeiska Twitter -val")</f>
        <v>Europeiska Twitter -val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ht="14">
      <c r="A16" s="4" t="s">
        <v>36</v>
      </c>
      <c r="B16" s="9" t="str">
        <f ca="1">IFERROR(__xludf.DUMMYFUNCTION("GOOGLETRANSLATE(A20, ""pt"", ""bg"")"),"Европейски избори във Facebook")</f>
        <v>Европейски избори във Facebook</v>
      </c>
      <c r="C16" s="9" t="str">
        <f ca="1">IFERROR(__xludf.DUMMYFUNCTION("GOOGLETRANSLATE(A20, ""pt"", ""hr"")"),"Europski Facebook izbori")</f>
        <v>Europski Facebook izbori</v>
      </c>
      <c r="D16" s="9" t="str">
        <f ca="1">IFERROR(__xludf.DUMMYFUNCTION("GOOGLETRANSLATE(A20, ""pt"", ""cs"")"),"Evropské volby na Facebooku")</f>
        <v>Evropské volby na Facebooku</v>
      </c>
      <c r="E16" s="9" t="str">
        <f ca="1">IFERROR(__xludf.DUMMYFUNCTION("GOOGLETRANSLATE(A20, ""pt"", ""da"")"),"Europæiske Facebook -valg")</f>
        <v>Europæiske Facebook -valg</v>
      </c>
      <c r="F16" s="9" t="str">
        <f ca="1">IFERROR(__xludf.DUMMYFUNCTION("GOOGLETRANSLATE(A20, ""pt"", ""nl"")"),"Europese Facebook -verkiezingen")</f>
        <v>Europese Facebook -verkiezingen</v>
      </c>
      <c r="G16" s="9" t="str">
        <f ca="1">IFERROR(__xludf.DUMMYFUNCTION("GOOGLETRANSLATE(A20, ""pt"", ""en"")"),"European Facebook Elections")</f>
        <v>European Facebook Elections</v>
      </c>
      <c r="H16" s="9" t="str">
        <f ca="1">IFERROR(__xludf.DUMMYFUNCTION("GOOGLETRANSLATE(A20, ""pt"", ""et"")"),"Euroopa Facebooki valimised")</f>
        <v>Euroopa Facebooki valimised</v>
      </c>
      <c r="I16" s="9" t="str">
        <f ca="1">IFERROR(__xludf.DUMMYFUNCTION("GOOGLETRANSLATE(A20, ""pt"", ""fi"")"),"Euroopan Facebook -vaalit")</f>
        <v>Euroopan Facebook -vaalit</v>
      </c>
      <c r="J16" s="9" t="str">
        <f ca="1">IFERROR(__xludf.DUMMYFUNCTION("GOOGLETRANSLATE(A20, ""pt"", ""fr"")"),"Élections européennes Facebook")</f>
        <v>Élections européennes Facebook</v>
      </c>
      <c r="K16" s="9" t="str">
        <f ca="1">IFERROR(__xludf.DUMMYFUNCTION("GOOGLETRANSLATE(A20, ""pt"", ""de"")"),"Europäische Facebook -Wahlen")</f>
        <v>Europäische Facebook -Wahlen</v>
      </c>
      <c r="L16" s="9" t="str">
        <f ca="1">IFERROR(__xludf.DUMMYFUNCTION("GOOGLETRANSLATE(A20, ""pt"", ""el"")"),"Ευρωπαϊκές εκλογές στο Facebook")</f>
        <v>Ευρωπαϊκές εκλογές στο Facebook</v>
      </c>
      <c r="M16" s="9" t="str">
        <f ca="1">IFERROR(__xludf.DUMMYFUNCTION("GOOGLETRANSLATE(A20, ""pt"", ""hu"")"),"Európai Facebook választások")</f>
        <v>Európai Facebook választások</v>
      </c>
      <c r="N16" s="9" t="str">
        <f ca="1">IFERROR(__xludf.DUMMYFUNCTION("GOOGLETRANSLATE(A20, ""pt"", ""ga"")"),"Toghcháin Facebook na hEorpa")</f>
        <v>Toghcháin Facebook na hEorpa</v>
      </c>
      <c r="O16" s="9" t="str">
        <f ca="1">IFERROR(__xludf.DUMMYFUNCTION("GOOGLETRANSLATE(A20, ""pt"", ""it"")"),"Elezioni europee di Facebook")</f>
        <v>Elezioni europee di Facebook</v>
      </c>
      <c r="P16" s="9" t="str">
        <f ca="1">IFERROR(__xludf.DUMMYFUNCTION("GOOGLETRANSLATE(A20, ""pt"", ""lv"")"),"Eiropas Facebook vēlēšanas")</f>
        <v>Eiropas Facebook vēlēšanas</v>
      </c>
      <c r="Q16" s="9" t="str">
        <f ca="1">IFERROR(__xludf.DUMMYFUNCTION("GOOGLETRANSLATE(A20, ""pt"", ""lt"")"),"Europos „Facebook“ rinkimai")</f>
        <v>Europos „Facebook“ rinkimai</v>
      </c>
      <c r="R16" s="9" t="str">
        <f ca="1">IFERROR(__xludf.DUMMYFUNCTION("GOOGLETRANSLATE(A20, ""pt"", ""mt"")"),"Elezzjonijiet Ewropej fuq Facebook")</f>
        <v>Elezzjonijiet Ewropej fuq Facebook</v>
      </c>
      <c r="S16" s="9" t="str">
        <f ca="1">IFERROR(__xludf.DUMMYFUNCTION("GOOGLETRANSLATE(A20, ""pt"", ""pl"")"),"Europejskie wybory na Facebooku")</f>
        <v>Europejskie wybory na Facebooku</v>
      </c>
      <c r="T16" s="9" t="str">
        <f ca="1">IFERROR(__xludf.DUMMYFUNCTION("GOOGLETRANSLATE(A20, ""pt"", ""ro"")"),"Alegerile europene pe Facebook")</f>
        <v>Alegerile europene pe Facebook</v>
      </c>
      <c r="U16" s="9" t="str">
        <f ca="1">IFERROR(__xludf.DUMMYFUNCTION("GOOGLETRANSLATE(A20, ""pt"", ""sk"")"),"Európske voľby na Facebooku")</f>
        <v>Európske voľby na Facebooku</v>
      </c>
      <c r="V16" s="9" t="str">
        <f ca="1">IFERROR(__xludf.DUMMYFUNCTION("GOOGLETRANSLATE(A20, ""pt"", ""sl"")"),"Evropske volitve na Facebooku")</f>
        <v>Evropske volitve na Facebooku</v>
      </c>
      <c r="W16" s="9" t="str">
        <f ca="1">IFERROR(__xludf.DUMMYFUNCTION("GOOGLETRANSLATE(A20, ""pt"", ""es"")"),"Elecciones europeas de Facebook")</f>
        <v>Elecciones europeas de Facebook</v>
      </c>
      <c r="X16" s="9" t="str">
        <f ca="1">IFERROR(__xludf.DUMMYFUNCTION("GOOGLETRANSLATE(A20, ""pt"", ""sv"")"),"Europeiska Facebook -val")</f>
        <v>Europeiska Facebook -val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 ht="14">
      <c r="A17" s="4" t="s">
        <v>37</v>
      </c>
      <c r="B17" s="9" t="str">
        <f ca="1">IFERROR(__xludf.DUMMYFUNCTION("GOOGLETRANSLATE(A21, ""pt"", ""bg"")"),"Европейски избори за комикси 2019")</f>
        <v>Европейски избори за комикси 2019</v>
      </c>
      <c r="C17" s="9" t="str">
        <f ca="1">IFERROR(__xludf.DUMMYFUNCTION("GOOGLETRANSLATE(A21, ""pt"", ""hr"")"),"Europski izbori stripova 2019")</f>
        <v>Europski izbori stripova 2019</v>
      </c>
      <c r="D17" s="9" t="str">
        <f ca="1">IFERROR(__xludf.DUMMYFUNCTION("GOOGLETRANSLATE(A21, ""pt"", ""cs"")"),"Komiksy Evropské volby 2019")</f>
        <v>Komiksy Evropské volby 2019</v>
      </c>
      <c r="E17" s="9" t="str">
        <f ca="1">IFERROR(__xludf.DUMMYFUNCTION("GOOGLETRANSLATE(A21, ""pt"", ""da"")"),"Comics European Valg 2019")</f>
        <v>Comics European Valg 2019</v>
      </c>
      <c r="F17" s="9" t="str">
        <f ca="1">IFERROR(__xludf.DUMMYFUNCTION("GOOGLETRANSLATE(A21, ""pt"", ""nl"")"),"Strips Europese verkiezingen 2019")</f>
        <v>Strips Europese verkiezingen 2019</v>
      </c>
      <c r="G17" s="9" t="str">
        <f ca="1">IFERROR(__xludf.DUMMYFUNCTION("GOOGLETRANSLATE(A21, ""pt"", ""en"")"),"Comics European Elections 2019")</f>
        <v>Comics European Elections 2019</v>
      </c>
      <c r="H17" s="9" t="str">
        <f ca="1">IFERROR(__xludf.DUMMYFUNCTION("GOOGLETRANSLATE(A21, ""pt"", ""et"")"),"Koomiksite Euroopa valimised 2019")</f>
        <v>Koomiksite Euroopa valimised 2019</v>
      </c>
      <c r="I17" s="9" t="str">
        <f ca="1">IFERROR(__xludf.DUMMYFUNCTION("GOOGLETRANSLATE(A21, ""pt"", ""fi"")"),"Sarjakuvien Euroopan vaalit 2019")</f>
        <v>Sarjakuvien Euroopan vaalit 2019</v>
      </c>
      <c r="J17" s="9" t="str">
        <f ca="1">IFERROR(__xludf.DUMMYFUNCTION("GOOGLETRANSLATE(A21, ""pt"", ""fr"")"),"Élections européennes de bandes dessinées 2019")</f>
        <v>Élections européennes de bandes dessinées 2019</v>
      </c>
      <c r="K17" s="9" t="str">
        <f ca="1">IFERROR(__xludf.DUMMYFUNCTION("GOOGLETRANSLATE(A21, ""pt"", ""de"")"),"Comics Europäische Wahlen 2019")</f>
        <v>Comics Europäische Wahlen 2019</v>
      </c>
      <c r="L17" s="9" t="str">
        <f ca="1">IFERROR(__xludf.DUMMYFUNCTION("GOOGLETRANSLATE(A21, ""pt"", ""el"")"),"Comics Ευρωπαϊκές εκλογές 2019")</f>
        <v>Comics Ευρωπαϊκές εκλογές 2019</v>
      </c>
      <c r="M17" s="9" t="str">
        <f ca="1">IFERROR(__xludf.DUMMYFUNCTION("GOOGLETRANSLATE(A21, ""pt"", ""hu"")"),"Képregények európai választások 2019")</f>
        <v>Képregények európai választások 2019</v>
      </c>
      <c r="N17" s="9" t="str">
        <f ca="1">IFERROR(__xludf.DUMMYFUNCTION("GOOGLETRANSLATE(A21, ""pt"", ""ga"")"),"Toghcháin Eorpacha Comics 2019")</f>
        <v>Toghcháin Eorpacha Comics 2019</v>
      </c>
      <c r="O17" s="9" t="str">
        <f ca="1">IFERROR(__xludf.DUMMYFUNCTION("GOOGLETRANSLATE(A21, ""pt"", ""it"")"),"Comics Elections European 2019")</f>
        <v>Comics Elections European 2019</v>
      </c>
      <c r="P17" s="9" t="str">
        <f ca="1">IFERROR(__xludf.DUMMYFUNCTION("GOOGLETRANSLATE(A21, ""pt"", ""lv"")"),"Komiksi Eiropas vēlēšanas 2019")</f>
        <v>Komiksi Eiropas vēlēšanas 2019</v>
      </c>
      <c r="Q17" s="9" t="str">
        <f ca="1">IFERROR(__xludf.DUMMYFUNCTION("GOOGLETRANSLATE(A21, ""pt"", ""lt"")"),"Komiksai Europos rinkimai 2019")</f>
        <v>Komiksai Europos rinkimai 2019</v>
      </c>
      <c r="R17" s="9" t="str">
        <f ca="1">IFERROR(__xludf.DUMMYFUNCTION("GOOGLETRANSLATE(A21, ""pt"", ""mt"")"),"Komiks Elezzjonijiet Ewropej 2019")</f>
        <v>Komiks Elezzjonijiet Ewropej 2019</v>
      </c>
      <c r="S17" s="9" t="str">
        <f ca="1">IFERROR(__xludf.DUMMYFUNCTION("GOOGLETRANSLATE(A21, ""pt"", ""pl"")"),"Wybory europejskie Comics 2019")</f>
        <v>Wybory europejskie Comics 2019</v>
      </c>
      <c r="T17" s="9" t="str">
        <f ca="1">IFERROR(__xludf.DUMMYFUNCTION("GOOGLETRANSLATE(A21, ""pt"", ""ro"")"),"Benzi desenate alegeri europene 2019")</f>
        <v>Benzi desenate alegeri europene 2019</v>
      </c>
      <c r="U17" s="9" t="str">
        <f ca="1">IFERROR(__xludf.DUMMYFUNCTION("GOOGLETRANSLATE(A21, ""pt"", ""sk"")"),"Komiksy Európske voľby 2019")</f>
        <v>Komiksy Európske voľby 2019</v>
      </c>
      <c r="V17" s="9" t="str">
        <f ca="1">IFERROR(__xludf.DUMMYFUNCTION("GOOGLETRANSLATE(A21, ""pt"", ""sl"")"),"Stripe evropske volitve 2019")</f>
        <v>Stripe evropske volitve 2019</v>
      </c>
      <c r="W17" s="9" t="str">
        <f ca="1">IFERROR(__xludf.DUMMYFUNCTION("GOOGLETRANSLATE(A21, ""pt"", ""es"")"),"Comics Elecciones europeas 2019")</f>
        <v>Comics Elecciones europeas 2019</v>
      </c>
      <c r="X17" s="9" t="str">
        <f ca="1">IFERROR(__xludf.DUMMYFUNCTION("GOOGLETRANSLATE(A21, ""pt"", ""sv"")"),"Comics europeiska val 2019")</f>
        <v>Comics europeiska val 2019</v>
      </c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 ht="14">
      <c r="A18" s="4" t="s">
        <v>38</v>
      </c>
      <c r="B18" s="9" t="str">
        <f ca="1">IFERROR(__xludf.DUMMYFUNCTION("GOOGLETRANSLATE(A22, ""pt"", ""bg"")"),"Европейско проучване 2019")</f>
        <v>Европейско проучване 2019</v>
      </c>
      <c r="C18" s="9" t="str">
        <f ca="1">IFERROR(__xludf.DUMMYFUNCTION("GOOGLETRANSLATE(A22, ""pt"", ""hr"")"),"Europska anketa 2019")</f>
        <v>Europska anketa 2019</v>
      </c>
      <c r="D18" s="9" t="str">
        <f ca="1">IFERROR(__xludf.DUMMYFUNCTION("GOOGLETRANSLATE(A22, ""pt"", ""cs"")"),"Evropský průzkum 2019")</f>
        <v>Evropský průzkum 2019</v>
      </c>
      <c r="E18" s="9" t="str">
        <f ca="1">IFERROR(__xludf.DUMMYFUNCTION("GOOGLETRANSLATE(A22, ""pt"", ""da"")"),"Europæisk undersøgelse 2019")</f>
        <v>Europæisk undersøgelse 2019</v>
      </c>
      <c r="F18" s="9" t="str">
        <f ca="1">IFERROR(__xludf.DUMMYFUNCTION("GOOGLETRANSLATE(A22, ""pt"", ""nl"")"),"Europese enquête 2019")</f>
        <v>Europese enquête 2019</v>
      </c>
      <c r="G18" s="9" t="str">
        <f ca="1">IFERROR(__xludf.DUMMYFUNCTION("GOOGLETRANSLATE(A22, ""pt"", ""en"")"),"European Survey 2019")</f>
        <v>European Survey 2019</v>
      </c>
      <c r="H18" s="9" t="str">
        <f ca="1">IFERROR(__xludf.DUMMYFUNCTION("GOOGLETRANSLATE(A22, ""pt"", ""et"")"),"Euroopa uuring 2019")</f>
        <v>Euroopa uuring 2019</v>
      </c>
      <c r="I18" s="9" t="str">
        <f ca="1">IFERROR(__xludf.DUMMYFUNCTION("GOOGLETRANSLATE(A22, ""pt"", ""fi"")"),"Eurooppalainen tutkimus 2019")</f>
        <v>Eurooppalainen tutkimus 2019</v>
      </c>
      <c r="J18" s="9" t="str">
        <f ca="1">IFERROR(__xludf.DUMMYFUNCTION("GOOGLETRANSLATE(A22, ""pt"", ""fr"")"),"Enquête européenne 2019")</f>
        <v>Enquête européenne 2019</v>
      </c>
      <c r="K18" s="9" t="str">
        <f ca="1">IFERROR(__xludf.DUMMYFUNCTION("GOOGLETRANSLATE(A22, ""pt"", ""de"")"),"Europäische Umfrage 2019")</f>
        <v>Europäische Umfrage 2019</v>
      </c>
      <c r="L18" s="9" t="str">
        <f ca="1">IFERROR(__xludf.DUMMYFUNCTION("GOOGLETRANSLATE(A22, ""pt"", ""el"")"),"Ευρωπαϊκή έρευνα 2019")</f>
        <v>Ευρωπαϊκή έρευνα 2019</v>
      </c>
      <c r="M18" s="9" t="str">
        <f ca="1">IFERROR(__xludf.DUMMYFUNCTION("GOOGLETRANSLATE(A22, ""pt"", ""hu"")"),"Európai Felmérés 2019")</f>
        <v>Európai Felmérés 2019</v>
      </c>
      <c r="N18" s="9" t="str">
        <f ca="1">IFERROR(__xludf.DUMMYFUNCTION("GOOGLETRANSLATE(A22, ""pt"", ""ga"")"),"Suirbhé Eorpach 2019")</f>
        <v>Suirbhé Eorpach 2019</v>
      </c>
      <c r="O18" s="9" t="str">
        <f ca="1">IFERROR(__xludf.DUMMYFUNCTION("GOOGLETRANSLATE(A22, ""pt"", ""it"")"),"European Survey 2019")</f>
        <v>European Survey 2019</v>
      </c>
      <c r="P18" s="9" t="str">
        <f ca="1">IFERROR(__xludf.DUMMYFUNCTION("GOOGLETRANSLATE(A22, ""pt"", ""lv"")"),"Eiropas aptauja 2019")</f>
        <v>Eiropas aptauja 2019</v>
      </c>
      <c r="Q18" s="9" t="str">
        <f ca="1">IFERROR(__xludf.DUMMYFUNCTION("GOOGLETRANSLATE(A22, ""pt"", ""lt"")"),"2019 m. Europos tyrimas")</f>
        <v>2019 m. Europos tyrimas</v>
      </c>
      <c r="R18" s="9" t="str">
        <f ca="1">IFERROR(__xludf.DUMMYFUNCTION("GOOGLETRANSLATE(A22, ""pt"", ""mt"")"),"Stħarriġ Ewropew 2019")</f>
        <v>Stħarriġ Ewropew 2019</v>
      </c>
      <c r="S18" s="9" t="str">
        <f ca="1">IFERROR(__xludf.DUMMYFUNCTION("GOOGLETRANSLATE(A22, ""pt"", ""pl"")"),"Europejska ankieta 2019")</f>
        <v>Europejska ankieta 2019</v>
      </c>
      <c r="T18" s="9" t="str">
        <f ca="1">IFERROR(__xludf.DUMMYFUNCTION("GOOGLETRANSLATE(A22, ""pt"", ""ro"")"),"Sondaj european 2019")</f>
        <v>Sondaj european 2019</v>
      </c>
      <c r="U18" s="9" t="str">
        <f ca="1">IFERROR(__xludf.DUMMYFUNCTION("GOOGLETRANSLATE(A22, ""pt"", ""sk"")"),"Európsky prieskum 2019")</f>
        <v>Európsky prieskum 2019</v>
      </c>
      <c r="V18" s="9" t="str">
        <f ca="1">IFERROR(__xludf.DUMMYFUNCTION("GOOGLETRANSLATE(A22, ""pt"", ""sl"")"),"Evropska raziskava 2019")</f>
        <v>Evropska raziskava 2019</v>
      </c>
      <c r="W18" s="9" t="str">
        <f ca="1">IFERROR(__xludf.DUMMYFUNCTION("GOOGLETRANSLATE(A22, ""pt"", ""es"")"),"European Survey 2019")</f>
        <v>European Survey 2019</v>
      </c>
      <c r="X18" s="9" t="str">
        <f ca="1">IFERROR(__xludf.DUMMYFUNCTION("GOOGLETRANSLATE(A22, ""pt"", ""sv"")"),"Europeiska undersökningen 2019")</f>
        <v>Europeiska undersökningen 2019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4">
      <c r="A19" s="4" t="s">
        <v>39</v>
      </c>
      <c r="B19" s="9" t="str">
        <f ca="1">IFERROR(__xludf.DUMMYFUNCTION("GOOGLETRANSLATE(A23, ""pt"", ""bg"")"),"Европейска телевизия 2019")</f>
        <v>Европейска телевизия 2019</v>
      </c>
      <c r="C19" s="9" t="str">
        <f ca="1">IFERROR(__xludf.DUMMYFUNCTION("GOOGLETRANSLATE(A23, ""pt"", ""hr"")"),"Europska televizija 2019")</f>
        <v>Europska televizija 2019</v>
      </c>
      <c r="D19" s="9" t="str">
        <f ca="1">IFERROR(__xludf.DUMMYFUNCTION("GOOGLETRANSLATE(A23, ""pt"", ""cs"")"),"Evropská televize 2019")</f>
        <v>Evropská televize 2019</v>
      </c>
      <c r="E19" s="9" t="str">
        <f ca="1">IFERROR(__xludf.DUMMYFUNCTION("GOOGLETRANSLATE(A23, ""pt"", ""da"")"),"Europæisk tv 2019")</f>
        <v>Europæisk tv 2019</v>
      </c>
      <c r="F19" s="9" t="str">
        <f ca="1">IFERROR(__xludf.DUMMYFUNCTION("GOOGLETRANSLATE(A23, ""pt"", ""nl"")"),"Europese televisie 2019")</f>
        <v>Europese televisie 2019</v>
      </c>
      <c r="G19" s="9" t="str">
        <f ca="1">IFERROR(__xludf.DUMMYFUNCTION("GOOGLETRANSLATE(A23, ""pt"", ""en"")"),"European television 2019")</f>
        <v>European television 2019</v>
      </c>
      <c r="H19" s="9" t="str">
        <f ca="1">IFERROR(__xludf.DUMMYFUNCTION("GOOGLETRANSLATE(A23, ""pt"", ""et"")"),"Euroopa televisioon 2019")</f>
        <v>Euroopa televisioon 2019</v>
      </c>
      <c r="I19" s="9" t="str">
        <f ca="1">IFERROR(__xludf.DUMMYFUNCTION("GOOGLETRANSLATE(A23, ""pt"", ""fi"")"),"Eurooppalainen televisio 2019")</f>
        <v>Eurooppalainen televisio 2019</v>
      </c>
      <c r="J19" s="9" t="str">
        <f ca="1">IFERROR(__xludf.DUMMYFUNCTION("GOOGLETRANSLATE(A23, ""pt"", ""fr"")"),"Télévision européenne 2019")</f>
        <v>Télévision européenne 2019</v>
      </c>
      <c r="K19" s="9" t="str">
        <f ca="1">IFERROR(__xludf.DUMMYFUNCTION("GOOGLETRANSLATE(A23, ""pt"", ""de"")"),"Europäisches Fernsehen 2019")</f>
        <v>Europäisches Fernsehen 2019</v>
      </c>
      <c r="L19" s="9" t="str">
        <f ca="1">IFERROR(__xludf.DUMMYFUNCTION("GOOGLETRANSLATE(A23, ""pt"", ""el"")"),"Ευρωπαϊκή τηλεόραση 2019")</f>
        <v>Ευρωπαϊκή τηλεόραση 2019</v>
      </c>
      <c r="M19" s="9" t="str">
        <f ca="1">IFERROR(__xludf.DUMMYFUNCTION("GOOGLETRANSLATE(A23, ""pt"", ""hu"")"),"Európai televízió 2019")</f>
        <v>Európai televízió 2019</v>
      </c>
      <c r="N19" s="9" t="str">
        <f ca="1">IFERROR(__xludf.DUMMYFUNCTION("GOOGLETRANSLATE(A23, ""pt"", ""ga"")"),"Teilifís Eorpach 2019")</f>
        <v>Teilifís Eorpach 2019</v>
      </c>
      <c r="O19" s="9" t="str">
        <f ca="1">IFERROR(__xludf.DUMMYFUNCTION("GOOGLETRANSLATE(A23, ""pt"", ""it"")"),"Televisione europea 2019")</f>
        <v>Televisione europea 2019</v>
      </c>
      <c r="P19" s="9" t="str">
        <f ca="1">IFERROR(__xludf.DUMMYFUNCTION("GOOGLETRANSLATE(A23, ""pt"", ""lv"")"),"Eiropas televīzija 2019")</f>
        <v>Eiropas televīzija 2019</v>
      </c>
      <c r="Q19" s="9" t="str">
        <f ca="1">IFERROR(__xludf.DUMMYFUNCTION("GOOGLETRANSLATE(A23, ""pt"", ""lt"")"),"Europos televizija 2019 m")</f>
        <v>Europos televizija 2019 m</v>
      </c>
      <c r="R19" s="9" t="str">
        <f ca="1">IFERROR(__xludf.DUMMYFUNCTION("GOOGLETRANSLATE(A23, ""pt"", ""mt"")"),"Televiżjoni Ewropea 2019")</f>
        <v>Televiżjoni Ewropea 2019</v>
      </c>
      <c r="S19" s="9" t="str">
        <f ca="1">IFERROR(__xludf.DUMMYFUNCTION("GOOGLETRANSLATE(A23, ""pt"", ""pl"")"),"Europejska telewizja 2019")</f>
        <v>Europejska telewizja 2019</v>
      </c>
      <c r="T19" s="9" t="str">
        <f ca="1">IFERROR(__xludf.DUMMYFUNCTION("GOOGLETRANSLATE(A23, ""pt"", ""ro"")"),"Televiziune europeană 2019")</f>
        <v>Televiziune europeană 2019</v>
      </c>
      <c r="U19" s="9" t="str">
        <f ca="1">IFERROR(__xludf.DUMMYFUNCTION("GOOGLETRANSLATE(A23, ""pt"", ""sk"")"),"Európska televízia 2019")</f>
        <v>Európska televízia 2019</v>
      </c>
      <c r="V19" s="9" t="str">
        <f ca="1">IFERROR(__xludf.DUMMYFUNCTION("GOOGLETRANSLATE(A23, ""pt"", ""sl"")"),"Evropska televizija 2019")</f>
        <v>Evropska televizija 2019</v>
      </c>
      <c r="W19" s="9" t="str">
        <f ca="1">IFERROR(__xludf.DUMMYFUNCTION("GOOGLETRANSLATE(A23, ""pt"", ""es"")"),"Televisión europea 2019")</f>
        <v>Televisión europea 2019</v>
      </c>
      <c r="X19" s="9" t="str">
        <f ca="1">IFERROR(__xludf.DUMMYFUNCTION("GOOGLETRANSLATE(A23, ""pt"", ""sv"")"),"Europeiska tv 2019")</f>
        <v>Europeiska tv 2019</v>
      </c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 ht="14">
      <c r="A20" s="4" t="s">
        <v>40</v>
      </c>
      <c r="B20" s="9" t="str">
        <f ca="1">IFERROR(__xludf.DUMMYFUNCTION("GOOGLETRANSLATE(A24, ""pt"", ""bg"")"),"Европейски телевизионен дебат")</f>
        <v>Европейски телевизионен дебат</v>
      </c>
      <c r="C20" s="9" t="str">
        <f ca="1">IFERROR(__xludf.DUMMYFUNCTION("GOOGLETRANSLATE(A24, ""pt"", ""hr"")"),"Europska televizijska rasprava")</f>
        <v>Europska televizijska rasprava</v>
      </c>
      <c r="D20" s="9" t="str">
        <f ca="1">IFERROR(__xludf.DUMMYFUNCTION("GOOGLETRANSLATE(A24, ""pt"", ""cs"")"),"Evropská televizní debata")</f>
        <v>Evropská televizní debata</v>
      </c>
      <c r="E20" s="9" t="str">
        <f ca="1">IFERROR(__xludf.DUMMYFUNCTION("GOOGLETRANSLATE(A24, ""pt"", ""da"")"),"Europæisk tv -debat")</f>
        <v>Europæisk tv -debat</v>
      </c>
      <c r="F20" s="9" t="str">
        <f ca="1">IFERROR(__xludf.DUMMYFUNCTION("GOOGLETRANSLATE(A24, ""pt"", ""nl"")"),"Europees televisiedebat")</f>
        <v>Europees televisiedebat</v>
      </c>
      <c r="G20" s="9" t="str">
        <f ca="1">IFERROR(__xludf.DUMMYFUNCTION("GOOGLETRANSLATE(A24, ""pt"", ""en"")"),"European television debate")</f>
        <v>European television debate</v>
      </c>
      <c r="H20" s="9" t="str">
        <f ca="1">IFERROR(__xludf.DUMMYFUNCTION("GOOGLETRANSLATE(A24, ""pt"", ""et"")"),"Euroopa televisiooni arutelu")</f>
        <v>Euroopa televisiooni arutelu</v>
      </c>
      <c r="I20" s="9" t="str">
        <f ca="1">IFERROR(__xludf.DUMMYFUNCTION("GOOGLETRANSLATE(A24, ""pt"", ""fi"")"),"Eurooppalainen televisiokeskustelu")</f>
        <v>Eurooppalainen televisiokeskustelu</v>
      </c>
      <c r="J20" s="9" t="str">
        <f ca="1">IFERROR(__xludf.DUMMYFUNCTION("GOOGLETRANSLATE(A24, ""pt"", ""fr"")"),"Débat de télévision européen")</f>
        <v>Débat de télévision européen</v>
      </c>
      <c r="K20" s="9" t="str">
        <f ca="1">IFERROR(__xludf.DUMMYFUNCTION("GOOGLETRANSLATE(A24, ""pt"", ""de"")"),"Europäische Fernsehdebatte")</f>
        <v>Europäische Fernsehdebatte</v>
      </c>
      <c r="L20" s="9" t="str">
        <f ca="1">IFERROR(__xludf.DUMMYFUNCTION("GOOGLETRANSLATE(A24, ""pt"", ""el"")"),"Συζήτηση ευρωπαϊκής τηλεόρασης")</f>
        <v>Συζήτηση ευρωπαϊκής τηλεόρασης</v>
      </c>
      <c r="M20" s="9" t="str">
        <f ca="1">IFERROR(__xludf.DUMMYFUNCTION("GOOGLETRANSLATE(A24, ""pt"", ""hu"")"),"Európai televíziós vita")</f>
        <v>Európai televíziós vita</v>
      </c>
      <c r="N20" s="9" t="str">
        <f ca="1">IFERROR(__xludf.DUMMYFUNCTION("GOOGLETRANSLATE(A24, ""pt"", ""ga"")"),"Díospóireacht teilifíse na hEorpa")</f>
        <v>Díospóireacht teilifíse na hEorpa</v>
      </c>
      <c r="O20" s="9" t="str">
        <f ca="1">IFERROR(__xludf.DUMMYFUNCTION("GOOGLETRANSLATE(A24, ""pt"", ""it"")"),"Dibattito televisivo europeo")</f>
        <v>Dibattito televisivo europeo</v>
      </c>
      <c r="P20" s="9" t="str">
        <f ca="1">IFERROR(__xludf.DUMMYFUNCTION("GOOGLETRANSLATE(A24, ""pt"", ""lv"")"),"Eiropas televīzijas debates")</f>
        <v>Eiropas televīzijas debates</v>
      </c>
      <c r="Q20" s="9" t="str">
        <f ca="1">IFERROR(__xludf.DUMMYFUNCTION("GOOGLETRANSLATE(A24, ""pt"", ""lt"")"),"Europos televizijos diskusijos")</f>
        <v>Europos televizijos diskusijos</v>
      </c>
      <c r="R20" s="9" t="str">
        <f ca="1">IFERROR(__xludf.DUMMYFUNCTION("GOOGLETRANSLATE(A24, ""pt"", ""mt"")"),"Dibattitu fit-televiżjoni Ewropew")</f>
        <v>Dibattitu fit-televiżjoni Ewropew</v>
      </c>
      <c r="S20" s="9" t="str">
        <f ca="1">IFERROR(__xludf.DUMMYFUNCTION("GOOGLETRANSLATE(A24, ""pt"", ""pl"")"),"Europejska debata telewizyjna")</f>
        <v>Europejska debata telewizyjna</v>
      </c>
      <c r="T20" s="9" t="str">
        <f ca="1">IFERROR(__xludf.DUMMYFUNCTION("GOOGLETRANSLATE(A24, ""pt"", ""ro"")"),"Dezbatere televizată europeană")</f>
        <v>Dezbatere televizată europeană</v>
      </c>
      <c r="U20" s="9" t="str">
        <f ca="1">IFERROR(__xludf.DUMMYFUNCTION("GOOGLETRANSLATE(A24, ""pt"", ""sk"")"),"Európska televízna debata")</f>
        <v>Európska televízna debata</v>
      </c>
      <c r="V20" s="9" t="str">
        <f ca="1">IFERROR(__xludf.DUMMYFUNCTION("GOOGLETRANSLATE(A24, ""pt"", ""sl"")"),"Evropska televizijska razprava")</f>
        <v>Evropska televizijska razprava</v>
      </c>
      <c r="W20" s="9" t="str">
        <f ca="1">IFERROR(__xludf.DUMMYFUNCTION("GOOGLETRANSLATE(A24, ""pt"", ""es"")"),"Debate televisivo europeo")</f>
        <v>Debate televisivo europeo</v>
      </c>
      <c r="X20" s="9" t="str">
        <f ca="1">IFERROR(__xludf.DUMMYFUNCTION("GOOGLETRANSLATE(A24, ""pt"", ""sv"")"),"Europeisk tv -debatt")</f>
        <v>Europeisk tv -debatt</v>
      </c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 ht="14">
      <c r="A21" s="4" t="s">
        <v>41</v>
      </c>
      <c r="B21" s="9" t="str">
        <f ca="1">IFERROR(__xludf.DUMMYFUNCTION("GOOGLETRANSLATE(A25, ""pt"", ""bg"")"),"Европейски караван 2019")</f>
        <v>Европейски караван 2019</v>
      </c>
      <c r="C21" s="9" t="str">
        <f ca="1">IFERROR(__xludf.DUMMYFUNCTION("GOOGLETRANSLATE(A25, ""pt"", ""hr"")"),"Europska karavana 2019")</f>
        <v>Europska karavana 2019</v>
      </c>
      <c r="D21" s="9" t="str">
        <f ca="1">IFERROR(__xludf.DUMMYFUNCTION("GOOGLETRANSLATE(A25, ""pt"", ""cs"")"),"Evropský karavan 2019")</f>
        <v>Evropský karavan 2019</v>
      </c>
      <c r="E21" s="9" t="str">
        <f ca="1">IFERROR(__xludf.DUMMYFUNCTION("GOOGLETRANSLATE(A25, ""pt"", ""da"")"),"European Caravan 2019")</f>
        <v>European Caravan 2019</v>
      </c>
      <c r="F21" s="9" t="str">
        <f ca="1">IFERROR(__xludf.DUMMYFUNCTION("GOOGLETRANSLATE(A25, ""pt"", ""nl"")"),"Europese caravan 2019")</f>
        <v>Europese caravan 2019</v>
      </c>
      <c r="G21" s="9" t="str">
        <f ca="1">IFERROR(__xludf.DUMMYFUNCTION("GOOGLETRANSLATE(A25, ""pt"", ""en"")"),"European caravan 2019")</f>
        <v>European caravan 2019</v>
      </c>
      <c r="H21" s="9" t="str">
        <f ca="1">IFERROR(__xludf.DUMMYFUNCTION("GOOGLETRANSLATE(A25, ""pt"", ""et"")"),"Euroopa haagissuvila 2019")</f>
        <v>Euroopa haagissuvila 2019</v>
      </c>
      <c r="I21" s="9" t="str">
        <f ca="1">IFERROR(__xludf.DUMMYFUNCTION("GOOGLETRANSLATE(A25, ""pt"", ""fi"")"),"Eurooppalainen asuntovaunu 2019")</f>
        <v>Eurooppalainen asuntovaunu 2019</v>
      </c>
      <c r="J21" s="9" t="str">
        <f ca="1">IFERROR(__xludf.DUMMYFUNCTION("GOOGLETRANSLATE(A25, ""pt"", ""fr"")"),"Caravane européenne 2019")</f>
        <v>Caravane européenne 2019</v>
      </c>
      <c r="K21" s="9" t="str">
        <f ca="1">IFERROR(__xludf.DUMMYFUNCTION("GOOGLETRANSLATE(A25, ""pt"", ""de"")"),"European Caravan 2019")</f>
        <v>European Caravan 2019</v>
      </c>
      <c r="L21" s="9" t="str">
        <f ca="1">IFERROR(__xludf.DUMMYFUNCTION("GOOGLETRANSLATE(A25, ""pt"", ""el"")"),"Ευρωπαϊκό τροχόσπιτο 2019")</f>
        <v>Ευρωπαϊκό τροχόσπιτο 2019</v>
      </c>
      <c r="M21" s="9" t="str">
        <f ca="1">IFERROR(__xludf.DUMMYFUNCTION("GOOGLETRANSLATE(A25, ""pt"", ""hu"")"),"Európai lakókocsi 2019")</f>
        <v>Európai lakókocsi 2019</v>
      </c>
      <c r="N21" s="9" t="str">
        <f ca="1">IFERROR(__xludf.DUMMYFUNCTION("GOOGLETRANSLATE(A25, ""pt"", ""ga"")"),"Carbhán na hEorpa 2019")</f>
        <v>Carbhán na hEorpa 2019</v>
      </c>
      <c r="O21" s="9" t="str">
        <f ca="1">IFERROR(__xludf.DUMMYFUNCTION("GOOGLETRANSLATE(A25, ""pt"", ""it"")"),"Caravan europea 2019")</f>
        <v>Caravan europea 2019</v>
      </c>
      <c r="P21" s="9" t="str">
        <f ca="1">IFERROR(__xludf.DUMMYFUNCTION("GOOGLETRANSLATE(A25, ""pt"", ""lv"")"),"Eiropas Caravan 2019")</f>
        <v>Eiropas Caravan 2019</v>
      </c>
      <c r="Q21" s="9" t="str">
        <f ca="1">IFERROR(__xludf.DUMMYFUNCTION("GOOGLETRANSLATE(A25, ""pt"", ""lt"")"),"Europos karavanas 2019 m")</f>
        <v>Europos karavanas 2019 m</v>
      </c>
      <c r="R21" s="9" t="str">
        <f ca="1">IFERROR(__xludf.DUMMYFUNCTION("GOOGLETRANSLATE(A25, ""pt"", ""mt"")"),"Karavana Ewropea 2019")</f>
        <v>Karavana Ewropea 2019</v>
      </c>
      <c r="S21" s="9" t="str">
        <f ca="1">IFERROR(__xludf.DUMMYFUNCTION("GOOGLETRANSLATE(A25, ""pt"", ""pl"")"),"Europejska karawana 2019")</f>
        <v>Europejska karawana 2019</v>
      </c>
      <c r="T21" s="9" t="str">
        <f ca="1">IFERROR(__xludf.DUMMYFUNCTION("GOOGLETRANSLATE(A25, ""pt"", ""ro"")"),"Caravană europeană 2019")</f>
        <v>Caravană europeană 2019</v>
      </c>
      <c r="U21" s="9" t="str">
        <f ca="1">IFERROR(__xludf.DUMMYFUNCTION("GOOGLETRANSLATE(A25, ""pt"", ""sk"")"),"Európsky karavan 2019")</f>
        <v>Európsky karavan 2019</v>
      </c>
      <c r="V21" s="9" t="str">
        <f ca="1">IFERROR(__xludf.DUMMYFUNCTION("GOOGLETRANSLATE(A25, ""pt"", ""sl"")"),"Evropska karavana 2019")</f>
        <v>Evropska karavana 2019</v>
      </c>
      <c r="W21" s="9" t="str">
        <f ca="1">IFERROR(__xludf.DUMMYFUNCTION("GOOGLETRANSLATE(A25, ""pt"", ""es"")"),"Caravana Europea 2019")</f>
        <v>Caravana Europea 2019</v>
      </c>
      <c r="X21" s="9" t="str">
        <f ca="1">IFERROR(__xludf.DUMMYFUNCTION("GOOGLETRANSLATE(A25, ""pt"", ""sv"")"),"Europeiska husvagn 2019")</f>
        <v>Europeiska husvagn 2019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 ht="14">
      <c r="A22" s="4" t="s">
        <v>42</v>
      </c>
      <c r="B22" s="9" t="str">
        <f ca="1">IFERROR(__xludf.DUMMYFUNCTION("GOOGLETRANSLATE(A26, ""pt"", ""bg"")"),"Европейски представител 2019")</f>
        <v>Европейски представител 2019</v>
      </c>
      <c r="C22" s="9" t="str">
        <f ca="1">IFERROR(__xludf.DUMMYFUNCTION("GOOGLETRANSLATE(A26, ""pt"", ""hr"")"),"Europski predstavnik 2019")</f>
        <v>Europski predstavnik 2019</v>
      </c>
      <c r="D22" s="9" t="str">
        <f ca="1">IFERROR(__xludf.DUMMYFUNCTION("GOOGLETRANSLATE(A26, ""pt"", ""cs"")"),"Evropský zástupce 2019")</f>
        <v>Evropský zástupce 2019</v>
      </c>
      <c r="E22" s="9" t="str">
        <f ca="1">IFERROR(__xludf.DUMMYFUNCTION("GOOGLETRANSLATE(A26, ""pt"", ""da"")"),"Europæisk repræsentant 2019")</f>
        <v>Europæisk repræsentant 2019</v>
      </c>
      <c r="F22" s="9" t="str">
        <f ca="1">IFERROR(__xludf.DUMMYFUNCTION("GOOGLETRANSLATE(A26, ""pt"", ""nl"")"),"Europese vertegenwoordiger 2019")</f>
        <v>Europese vertegenwoordiger 2019</v>
      </c>
      <c r="G22" s="9" t="str">
        <f ca="1">IFERROR(__xludf.DUMMYFUNCTION("GOOGLETRANSLATE(A26, ""pt"", ""en"")"),"European representative 2019")</f>
        <v>European representative 2019</v>
      </c>
      <c r="H22" s="9" t="str">
        <f ca="1">IFERROR(__xludf.DUMMYFUNCTION("GOOGLETRANSLATE(A26, ""pt"", ""et"")"),"Euroopa esindaja 2019")</f>
        <v>Euroopa esindaja 2019</v>
      </c>
      <c r="I22" s="9" t="str">
        <f ca="1">IFERROR(__xludf.DUMMYFUNCTION("GOOGLETRANSLATE(A26, ""pt"", ""fi"")"),"Euroopan edustaja 2019")</f>
        <v>Euroopan edustaja 2019</v>
      </c>
      <c r="J22" s="9" t="str">
        <f ca="1">IFERROR(__xludf.DUMMYFUNCTION("GOOGLETRANSLATE(A26, ""pt"", ""fr"")"),"Représentant européen 2019")</f>
        <v>Représentant européen 2019</v>
      </c>
      <c r="K22" s="9" t="str">
        <f ca="1">IFERROR(__xludf.DUMMYFUNCTION("GOOGLETRANSLATE(A26, ""pt"", ""de"")"),"Europäischer Vertreter 2019")</f>
        <v>Europäischer Vertreter 2019</v>
      </c>
      <c r="L22" s="9" t="str">
        <f ca="1">IFERROR(__xludf.DUMMYFUNCTION("GOOGLETRANSLATE(A26, ""pt"", ""el"")"),"Ευρωπαϊκός εκπρόσωπος 2019")</f>
        <v>Ευρωπαϊκός εκπρόσωπος 2019</v>
      </c>
      <c r="M22" s="9" t="str">
        <f ca="1">IFERROR(__xludf.DUMMYFUNCTION("GOOGLETRANSLATE(A26, ""pt"", ""hu"")"),"Európai képviselő 2019")</f>
        <v>Európai képviselő 2019</v>
      </c>
      <c r="N22" s="9" t="str">
        <f ca="1">IFERROR(__xludf.DUMMYFUNCTION("GOOGLETRANSLATE(A26, ""pt"", ""ga"")"),"Ionadaí na hEorpa 2019")</f>
        <v>Ionadaí na hEorpa 2019</v>
      </c>
      <c r="O22" s="9" t="str">
        <f ca="1">IFERROR(__xludf.DUMMYFUNCTION("GOOGLETRANSLATE(A26, ""pt"", ""it"")"),"Rappresentante europeo 2019")</f>
        <v>Rappresentante europeo 2019</v>
      </c>
      <c r="P22" s="9" t="str">
        <f ca="1">IFERROR(__xludf.DUMMYFUNCTION("GOOGLETRANSLATE(A26, ""pt"", ""lv"")"),"Eiropas pārstāvis 2019")</f>
        <v>Eiropas pārstāvis 2019</v>
      </c>
      <c r="Q22" s="9" t="str">
        <f ca="1">IFERROR(__xludf.DUMMYFUNCTION("GOOGLETRANSLATE(A26, ""pt"", ""lt"")"),"Europos atstovas 2019 m")</f>
        <v>Europos atstovas 2019 m</v>
      </c>
      <c r="R22" s="9" t="str">
        <f ca="1">IFERROR(__xludf.DUMMYFUNCTION("GOOGLETRANSLATE(A26, ""pt"", ""mt"")"),"Rappreżentant Ewropew 2019")</f>
        <v>Rappreżentant Ewropew 2019</v>
      </c>
      <c r="S22" s="9" t="str">
        <f ca="1">IFERROR(__xludf.DUMMYFUNCTION("GOOGLETRANSLATE(A26, ""pt"", ""pl"")"),"Przedstawiciel europejski 2019")</f>
        <v>Przedstawiciel europejski 2019</v>
      </c>
      <c r="T22" s="9" t="str">
        <f ca="1">IFERROR(__xludf.DUMMYFUNCTION("GOOGLETRANSLATE(A26, ""pt"", ""ro"")"),"Reprezentant european 2019")</f>
        <v>Reprezentant european 2019</v>
      </c>
      <c r="U22" s="9" t="str">
        <f ca="1">IFERROR(__xludf.DUMMYFUNCTION("GOOGLETRANSLATE(A26, ""pt"", ""sk"")"),"Európsky zástupca 2019")</f>
        <v>Európsky zástupca 2019</v>
      </c>
      <c r="V22" s="9" t="str">
        <f ca="1">IFERROR(__xludf.DUMMYFUNCTION("GOOGLETRANSLATE(A26, ""pt"", ""sl"")"),"Evropski predstavnik 2019")</f>
        <v>Evropski predstavnik 2019</v>
      </c>
      <c r="W22" s="9" t="str">
        <f ca="1">IFERROR(__xludf.DUMMYFUNCTION("GOOGLETRANSLATE(A26, ""pt"", ""es"")"),"Representante europeo 2019")</f>
        <v>Representante europeo 2019</v>
      </c>
      <c r="X22" s="9" t="str">
        <f ca="1">IFERROR(__xludf.DUMMYFUNCTION("GOOGLETRANSLATE(A26, ""pt"", ""sv"")"),"Europeisk representant 2019")</f>
        <v>Europeisk representant 2019</v>
      </c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 ht="14">
      <c r="A23" s="4" t="s">
        <v>43</v>
      </c>
      <c r="B23" s="9" t="str">
        <f ca="1">IFERROR(__xludf.DUMMYFUNCTION("GOOGLETRANSLATE(A27, ""pt"", ""bg"")"),"Европейска политика 2019")</f>
        <v>Европейска политика 2019</v>
      </c>
      <c r="C23" s="9" t="str">
        <f ca="1">IFERROR(__xludf.DUMMYFUNCTION("GOOGLETRANSLATE(A27, ""pt"", ""hr"")"),"Europska politika 2019")</f>
        <v>Europska politika 2019</v>
      </c>
      <c r="D23" s="9" t="str">
        <f ca="1">IFERROR(__xludf.DUMMYFUNCTION("GOOGLETRANSLATE(A27, ""pt"", ""cs"")"),"Evropská politika 2019")</f>
        <v>Evropská politika 2019</v>
      </c>
      <c r="E23" s="9" t="str">
        <f ca="1">IFERROR(__xludf.DUMMYFUNCTION("GOOGLETRANSLATE(A27, ""pt"", ""da"")"),"Europæisk politik 2019")</f>
        <v>Europæisk politik 2019</v>
      </c>
      <c r="F23" s="9" t="str">
        <f ca="1">IFERROR(__xludf.DUMMYFUNCTION("GOOGLETRANSLATE(A27, ""pt"", ""nl"")"),"Europees beleid 2019")</f>
        <v>Europees beleid 2019</v>
      </c>
      <c r="G23" s="9" t="str">
        <f ca="1">IFERROR(__xludf.DUMMYFUNCTION("GOOGLETRANSLATE(A27, ""pt"", ""en"")"),"European policy 2019")</f>
        <v>European policy 2019</v>
      </c>
      <c r="H23" s="9" t="str">
        <f ca="1">IFERROR(__xludf.DUMMYFUNCTION("GOOGLETRANSLATE(A27, ""pt"", ""et"")"),"Euroopa poliitika 2019")</f>
        <v>Euroopa poliitika 2019</v>
      </c>
      <c r="I23" s="9" t="str">
        <f ca="1">IFERROR(__xludf.DUMMYFUNCTION("GOOGLETRANSLATE(A27, ""pt"", ""fi"")"),"Euroopan politiikka 2019")</f>
        <v>Euroopan politiikka 2019</v>
      </c>
      <c r="J23" s="9" t="str">
        <f ca="1">IFERROR(__xludf.DUMMYFUNCTION("GOOGLETRANSLATE(A27, ""pt"", ""fr"")"),"Politique européenne 2019")</f>
        <v>Politique européenne 2019</v>
      </c>
      <c r="K23" s="9" t="str">
        <f ca="1">IFERROR(__xludf.DUMMYFUNCTION("GOOGLETRANSLATE(A27, ""pt"", ""de"")"),"Europäische Politik 2019")</f>
        <v>Europäische Politik 2019</v>
      </c>
      <c r="L23" s="9" t="str">
        <f ca="1">IFERROR(__xludf.DUMMYFUNCTION("GOOGLETRANSLATE(A27, ""pt"", ""el"")"),"Ευρωπαϊκή πολιτική 2019")</f>
        <v>Ευρωπαϊκή πολιτική 2019</v>
      </c>
      <c r="M23" s="9" t="str">
        <f ca="1">IFERROR(__xludf.DUMMYFUNCTION("GOOGLETRANSLATE(A27, ""pt"", ""hu"")"),"Európai politika 2019")</f>
        <v>Európai politika 2019</v>
      </c>
      <c r="N23" s="9" t="str">
        <f ca="1">IFERROR(__xludf.DUMMYFUNCTION("GOOGLETRANSLATE(A27, ""pt"", ""ga"")"),"Beartas na hEorpa 2019")</f>
        <v>Beartas na hEorpa 2019</v>
      </c>
      <c r="O23" s="9" t="str">
        <f ca="1">IFERROR(__xludf.DUMMYFUNCTION("GOOGLETRANSLATE(A27, ""pt"", ""it"")"),"Politica europea 2019")</f>
        <v>Politica europea 2019</v>
      </c>
      <c r="P23" s="9" t="str">
        <f ca="1">IFERROR(__xludf.DUMMYFUNCTION("GOOGLETRANSLATE(A27, ""pt"", ""lv"")"),"Eiropas politika 2019")</f>
        <v>Eiropas politika 2019</v>
      </c>
      <c r="Q23" s="9" t="str">
        <f ca="1">IFERROR(__xludf.DUMMYFUNCTION("GOOGLETRANSLATE(A27, ""pt"", ""lt"")"),"2019 m. Europos politika")</f>
        <v>2019 m. Europos politika</v>
      </c>
      <c r="R23" s="9" t="str">
        <f ca="1">IFERROR(__xludf.DUMMYFUNCTION("GOOGLETRANSLATE(A27, ""pt"", ""mt"")"),"Politika Ewropea 2019")</f>
        <v>Politika Ewropea 2019</v>
      </c>
      <c r="S23" s="9" t="str">
        <f ca="1">IFERROR(__xludf.DUMMYFUNCTION("GOOGLETRANSLATE(A27, ""pt"", ""pl"")"),"Polityka europejska 2019")</f>
        <v>Polityka europejska 2019</v>
      </c>
      <c r="T23" s="9" t="str">
        <f ca="1">IFERROR(__xludf.DUMMYFUNCTION("GOOGLETRANSLATE(A27, ""pt"", ""ro"")"),"Politica europeană 2019")</f>
        <v>Politica europeană 2019</v>
      </c>
      <c r="U23" s="9" t="str">
        <f ca="1">IFERROR(__xludf.DUMMYFUNCTION("GOOGLETRANSLATE(A27, ""pt"", ""sk"")"),"Európska politika 2019")</f>
        <v>Európska politika 2019</v>
      </c>
      <c r="V23" s="9" t="str">
        <f ca="1">IFERROR(__xludf.DUMMYFUNCTION("GOOGLETRANSLATE(A27, ""pt"", ""sl"")"),"Evropska politika 2019")</f>
        <v>Evropska politika 2019</v>
      </c>
      <c r="W23" s="9" t="str">
        <f ca="1">IFERROR(__xludf.DUMMYFUNCTION("GOOGLETRANSLATE(A27, ""pt"", ""es"")"),"Política europea 2019")</f>
        <v>Política europea 2019</v>
      </c>
      <c r="X23" s="9" t="str">
        <f ca="1">IFERROR(__xludf.DUMMYFUNCTION("GOOGLETRANSLATE(A27, ""pt"", ""sv"")"),"Europeisk politik 2019")</f>
        <v>Europeisk politik 2019</v>
      </c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 ht="14">
      <c r="A24" s="4" t="s">
        <v>44</v>
      </c>
      <c r="B24" s="9" t="str">
        <f ca="1">IFERROR(__xludf.DUMMYFUNCTION("GOOGLETRANSLATE(A28, ""pt"", ""bg"")"),"Европейски избори 2019 Достъпност")</f>
        <v>Европейски избори 2019 Достъпност</v>
      </c>
      <c r="C24" s="9" t="str">
        <f ca="1">IFERROR(__xludf.DUMMYFUNCTION("GOOGLETRANSLATE(A28, ""pt"", ""hr"")"),"Europski izbori 2019. Pristupačnost")</f>
        <v>Europski izbori 2019. Pristupačnost</v>
      </c>
      <c r="D24" s="9" t="str">
        <f ca="1">IFERROR(__xludf.DUMMYFUNCTION("GOOGLETRANSLATE(A28, ""pt"", ""cs"")"),"Evropské volby 2019 Dostupnost")</f>
        <v>Evropské volby 2019 Dostupnost</v>
      </c>
      <c r="E24" s="9" t="str">
        <f ca="1">IFERROR(__xludf.DUMMYFUNCTION("GOOGLETRANSLATE(A28, ""pt"", ""da"")"),"Europæiske valg 2019 Tilgængelighed")</f>
        <v>Europæiske valg 2019 Tilgængelighed</v>
      </c>
      <c r="F24" s="9" t="str">
        <f ca="1">IFERROR(__xludf.DUMMYFUNCTION("GOOGLETRANSLATE(A28, ""pt"", ""nl"")"),"Europese verkiezingen 2019 Toegankelijkheid")</f>
        <v>Europese verkiezingen 2019 Toegankelijkheid</v>
      </c>
      <c r="G24" s="9" t="str">
        <f ca="1">IFERROR(__xludf.DUMMYFUNCTION("GOOGLETRANSLATE(A28, ""pt"", ""en"")"),"European Elections 2019 Accessibility")</f>
        <v>European Elections 2019 Accessibility</v>
      </c>
      <c r="H24" s="9" t="str">
        <f ca="1">IFERROR(__xludf.DUMMYFUNCTION("GOOGLETRANSLATE(A28, ""pt"", ""et"")"),"Euroopa valimised 2019 juurdepääsetavus")</f>
        <v>Euroopa valimised 2019 juurdepääsetavus</v>
      </c>
      <c r="I24" s="9" t="str">
        <f ca="1">IFERROR(__xludf.DUMMYFUNCTION("GOOGLETRANSLATE(A28, ""pt"", ""fi"")"),"Euroopan vaalit 2019 saatavuus")</f>
        <v>Euroopan vaalit 2019 saatavuus</v>
      </c>
      <c r="J24" s="9" t="str">
        <f ca="1">IFERROR(__xludf.DUMMYFUNCTION("GOOGLETRANSLATE(A28, ""pt"", ""fr"")"),"Accessibilité des élections européennes 2019")</f>
        <v>Accessibilité des élections européennes 2019</v>
      </c>
      <c r="K24" s="9" t="str">
        <f ca="1">IFERROR(__xludf.DUMMYFUNCTION("GOOGLETRANSLATE(A28, ""pt"", ""de"")"),"Europäische Wahlen 2019 Zugänglichkeit")</f>
        <v>Europäische Wahlen 2019 Zugänglichkeit</v>
      </c>
      <c r="L24" s="9" t="str">
        <f ca="1">IFERROR(__xludf.DUMMYFUNCTION("GOOGLETRANSLATE(A28, ""pt"", ""el"")"),"Ευρωπαϊκές εκλογές 2019 Προσβασιμότητα")</f>
        <v>Ευρωπαϊκές εκλογές 2019 Προσβασιμότητα</v>
      </c>
      <c r="M24" s="9" t="str">
        <f ca="1">IFERROR(__xludf.DUMMYFUNCTION("GOOGLETRANSLATE(A28, ""pt"", ""hu"")"),"Európai választások 2019 akadálymentesség")</f>
        <v>Európai választások 2019 akadálymentesség</v>
      </c>
      <c r="N24" s="9" t="str">
        <f ca="1">IFERROR(__xludf.DUMMYFUNCTION("GOOGLETRANSLATE(A28, ""pt"", ""ga"")"),"Toghcháin na hEorpa 2019 inrochtaineacht")</f>
        <v>Toghcháin na hEorpa 2019 inrochtaineacht</v>
      </c>
      <c r="O24" s="9" t="str">
        <f ca="1">IFERROR(__xludf.DUMMYFUNCTION("GOOGLETRANSLATE(A28, ""pt"", ""it"")"),"Elezioni europee 2019 Accessibilità")</f>
        <v>Elezioni europee 2019 Accessibilità</v>
      </c>
      <c r="P24" s="9" t="str">
        <f ca="1">IFERROR(__xludf.DUMMYFUNCTION("GOOGLETRANSLATE(A28, ""pt"", ""lv"")"),"Eiropas vēlēšanas 2019 pieejamība")</f>
        <v>Eiropas vēlēšanas 2019 pieejamība</v>
      </c>
      <c r="Q24" s="9" t="str">
        <f ca="1">IFERROR(__xludf.DUMMYFUNCTION("GOOGLETRANSLATE(A28, ""pt"", ""lt"")"),"2019 m. Europos rinkimai")</f>
        <v>2019 m. Europos rinkimai</v>
      </c>
      <c r="R24" s="9" t="str">
        <f ca="1">IFERROR(__xludf.DUMMYFUNCTION("GOOGLETRANSLATE(A28, ""pt"", ""mt"")"),"Elezzjonijiet Ewropej Aċċessibilità 2019")</f>
        <v>Elezzjonijiet Ewropej Aċċessibilità 2019</v>
      </c>
      <c r="S24" s="9" t="str">
        <f ca="1">IFERROR(__xludf.DUMMYFUNCTION("GOOGLETRANSLATE(A28, ""pt"", ""pl"")"),"Wybory europejskie 2019 Dostępność")</f>
        <v>Wybory europejskie 2019 Dostępność</v>
      </c>
      <c r="T24" s="9" t="str">
        <f ca="1">IFERROR(__xludf.DUMMYFUNCTION("GOOGLETRANSLATE(A28, ""pt"", ""ro"")"),"Alegerile europene 2019 Accesibilitate")</f>
        <v>Alegerile europene 2019 Accesibilitate</v>
      </c>
      <c r="U24" s="9" t="str">
        <f ca="1">IFERROR(__xludf.DUMMYFUNCTION("GOOGLETRANSLATE(A28, ""pt"", ""sk"")"),"Európske voľby 2019 prístupnosť")</f>
        <v>Európske voľby 2019 prístupnosť</v>
      </c>
      <c r="V24" s="9" t="str">
        <f ca="1">IFERROR(__xludf.DUMMYFUNCTION("GOOGLETRANSLATE(A28, ""pt"", ""sl"")"),"Evropske volitve 2019 dostopnost")</f>
        <v>Evropske volitve 2019 dostopnost</v>
      </c>
      <c r="W24" s="9" t="str">
        <f ca="1">IFERROR(__xludf.DUMMYFUNCTION("GOOGLETRANSLATE(A28, ""pt"", ""es"")"),"Elecciones europeas 2019 Accesibilidad")</f>
        <v>Elecciones europeas 2019 Accesibilidad</v>
      </c>
      <c r="X24" s="9" t="str">
        <f ca="1">IFERROR(__xludf.DUMMYFUNCTION("GOOGLETRANSLATE(A28, ""pt"", ""sv"")"),"Europeiska val 2019 tillgänglighet")</f>
        <v>Europeiska val 2019 tillgänglighet</v>
      </c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 ht="14">
      <c r="A25" s="4" t="s">
        <v>45</v>
      </c>
      <c r="B25" s="9" t="str">
        <f ca="1">IFERROR(__xludf.DUMMYFUNCTION("GOOGLETRANSLATE(A29, ""pt"", ""bg"")"),"Паритет на европейските избори 2019")</f>
        <v>Паритет на европейските избори 2019</v>
      </c>
      <c r="C25" s="9" t="str">
        <f ca="1">IFERROR(__xludf.DUMMYFUNCTION("GOOGLETRANSLATE(A29, ""pt"", ""hr"")"),"Europski izbori 2019. Paritet")</f>
        <v>Europski izbori 2019. Paritet</v>
      </c>
      <c r="D25" s="9" t="str">
        <f ca="1">IFERROR(__xludf.DUMMYFUNCTION("GOOGLETRANSLATE(A29, ""pt"", ""cs"")"),"Evropské volby 2019 Parity")</f>
        <v>Evropské volby 2019 Parity</v>
      </c>
      <c r="E25" s="9" t="str">
        <f ca="1">IFERROR(__xludf.DUMMYFUNCTION("GOOGLETRANSLATE(A29, ""pt"", ""da"")"),"Europæiske valg 2019 Paritet")</f>
        <v>Europæiske valg 2019 Paritet</v>
      </c>
      <c r="F25" s="9" t="str">
        <f ca="1">IFERROR(__xludf.DUMMYFUNCTION("GOOGLETRANSLATE(A29, ""pt"", ""nl"")"),"Europese verkiezingen 2019 Pariteit")</f>
        <v>Europese verkiezingen 2019 Pariteit</v>
      </c>
      <c r="G25" s="9" t="str">
        <f ca="1">IFERROR(__xludf.DUMMYFUNCTION("GOOGLETRANSLATE(A29, ""pt"", ""en"")"),"European Elections 2019 Parity")</f>
        <v>European Elections 2019 Parity</v>
      </c>
      <c r="H25" s="9" t="str">
        <f ca="1">IFERROR(__xludf.DUMMYFUNCTION("GOOGLETRANSLATE(A29, ""pt"", ""et"")"),"Euroopa valimised 2019 pariteet")</f>
        <v>Euroopa valimised 2019 pariteet</v>
      </c>
      <c r="I25" s="9" t="str">
        <f ca="1">IFERROR(__xludf.DUMMYFUNCTION("GOOGLETRANSLATE(A29, ""pt"", ""fi"")"),"Euroopan vaalit 2019 pariteetti")</f>
        <v>Euroopan vaalit 2019 pariteetti</v>
      </c>
      <c r="J25" s="9" t="str">
        <f ca="1">IFERROR(__xludf.DUMMYFUNCTION("GOOGLETRANSLATE(A29, ""pt"", ""fr"")"),"Parité des élections européennes 2019")</f>
        <v>Parité des élections européennes 2019</v>
      </c>
      <c r="K25" s="9" t="str">
        <f ca="1">IFERROR(__xludf.DUMMYFUNCTION("GOOGLETRANSLATE(A29, ""pt"", ""de"")"),"Europäische Wahlen 2019 Parität")</f>
        <v>Europäische Wahlen 2019 Parität</v>
      </c>
      <c r="L25" s="9" t="str">
        <f ca="1">IFERROR(__xludf.DUMMYFUNCTION("GOOGLETRANSLATE(A29, ""pt"", ""el"")"),"Ευρωπαϊκές εκλογές 2019 ισοτιμία")</f>
        <v>Ευρωπαϊκές εκλογές 2019 ισοτιμία</v>
      </c>
      <c r="M25" s="9" t="str">
        <f ca="1">IFERROR(__xludf.DUMMYFUNCTION("GOOGLETRANSLATE(A29, ""pt"", ""hu"")"),"Európai választások 2019 paritás")</f>
        <v>Európai választások 2019 paritás</v>
      </c>
      <c r="N25" s="9" t="str">
        <f ca="1">IFERROR(__xludf.DUMMYFUNCTION("GOOGLETRANSLATE(A29, ""pt"", ""ga"")"),"Toghcháin na hEorpa 2019 paireacht")</f>
        <v>Toghcháin na hEorpa 2019 paireacht</v>
      </c>
      <c r="O25" s="9" t="str">
        <f ca="1">IFERROR(__xludf.DUMMYFUNCTION("GOOGLETRANSLATE(A29, ""pt"", ""it"")"),"Elezioni europee 2019 parità")</f>
        <v>Elezioni europee 2019 parità</v>
      </c>
      <c r="P25" s="9" t="str">
        <f ca="1">IFERROR(__xludf.DUMMYFUNCTION("GOOGLETRANSLATE(A29, ""pt"", ""lv"")"),"Eiropas vēlēšanas 2019 paritāte")</f>
        <v>Eiropas vēlēšanas 2019 paritāte</v>
      </c>
      <c r="Q25" s="9" t="str">
        <f ca="1">IFERROR(__xludf.DUMMYFUNCTION("GOOGLETRANSLATE(A29, ""pt"", ""lt"")"),"2019 m. Europos rinkimai")</f>
        <v>2019 m. Europos rinkimai</v>
      </c>
      <c r="R25" s="9" t="str">
        <f ca="1">IFERROR(__xludf.DUMMYFUNCTION("GOOGLETRANSLATE(A29, ""pt"", ""mt"")"),"Elezzjonijiet Ewropej 2019 Parity")</f>
        <v>Elezzjonijiet Ewropej 2019 Parity</v>
      </c>
      <c r="S25" s="9" t="str">
        <f ca="1">IFERROR(__xludf.DUMMYFUNCTION("GOOGLETRANSLATE(A29, ""pt"", ""pl"")"),"Wybory europejskie w 2019 r. Parytet")</f>
        <v>Wybory europejskie w 2019 r. Parytet</v>
      </c>
      <c r="T25" s="9" t="str">
        <f ca="1">IFERROR(__xludf.DUMMYFUNCTION("GOOGLETRANSLATE(A29, ""pt"", ""ro"")"),"Alegeri europene 2019 Paritate")</f>
        <v>Alegeri europene 2019 Paritate</v>
      </c>
      <c r="U25" s="9" t="str">
        <f ca="1">IFERROR(__xludf.DUMMYFUNCTION("GOOGLETRANSLATE(A29, ""pt"", ""sk"")"),"Európske voľby 2019 parita")</f>
        <v>Európske voľby 2019 parita</v>
      </c>
      <c r="V25" s="9" t="str">
        <f ca="1">IFERROR(__xludf.DUMMYFUNCTION("GOOGLETRANSLATE(A29, ""pt"", ""sl"")"),"Evropske volitve 2019")</f>
        <v>Evropske volitve 2019</v>
      </c>
      <c r="W25" s="9" t="str">
        <f ca="1">IFERROR(__xludf.DUMMYFUNCTION("GOOGLETRANSLATE(A29, ""pt"", ""es"")"),"Elecciones europeas 2019 Paridad")</f>
        <v>Elecciones europeas 2019 Paridad</v>
      </c>
      <c r="X25" s="9" t="str">
        <f ca="1">IFERROR(__xludf.DUMMYFUNCTION("GOOGLETRANSLATE(A29, ""pt"", ""sv"")"),"Europeiska val 2019 paritet")</f>
        <v>Europeiska val 2019 paritet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 ht="14">
      <c r="A26" s="4" t="s">
        <v>46</v>
      </c>
      <c r="B26" s="9" t="str">
        <f ca="1">IFERROR(__xludf.DUMMYFUNCTION("GOOGLETRANSLATE(A30, ""pt"", ""bg"")"),"Европейски кандидати 2019")</f>
        <v>Европейски кандидати 2019</v>
      </c>
      <c r="C26" s="9" t="str">
        <f ca="1">IFERROR(__xludf.DUMMYFUNCTION("GOOGLETRANSLATE(A30, ""pt"", ""hr"")"),"Europski kandidati 2019")</f>
        <v>Europski kandidati 2019</v>
      </c>
      <c r="D26" s="9" t="str">
        <f ca="1">IFERROR(__xludf.DUMMYFUNCTION("GOOGLETRANSLATE(A30, ""pt"", ""cs"")"),"Evropští kandidáti 2019")</f>
        <v>Evropští kandidáti 2019</v>
      </c>
      <c r="E26" s="9" t="str">
        <f ca="1">IFERROR(__xludf.DUMMYFUNCTION("GOOGLETRANSLATE(A30, ""pt"", ""da"")"),"Europæiske kandidater 2019")</f>
        <v>Europæiske kandidater 2019</v>
      </c>
      <c r="F26" s="9" t="str">
        <f ca="1">IFERROR(__xludf.DUMMYFUNCTION("GOOGLETRANSLATE(A30, ""pt"", ""nl"")"),"Europese kandidaten 2019")</f>
        <v>Europese kandidaten 2019</v>
      </c>
      <c r="G26" s="9" t="str">
        <f ca="1">IFERROR(__xludf.DUMMYFUNCTION("GOOGLETRANSLATE(A30, ""pt"", ""en"")"),"European candidates 2019")</f>
        <v>European candidates 2019</v>
      </c>
      <c r="H26" s="9" t="str">
        <f ca="1">IFERROR(__xludf.DUMMYFUNCTION("GOOGLETRANSLATE(A30, ""pt"", ""et"")"),"Euroopa kandidaadid 2019")</f>
        <v>Euroopa kandidaadid 2019</v>
      </c>
      <c r="I26" s="9" t="str">
        <f ca="1">IFERROR(__xludf.DUMMYFUNCTION("GOOGLETRANSLATE(A30, ""pt"", ""fi"")"),"Eurooppalaiset ehdokkaat 2019")</f>
        <v>Eurooppalaiset ehdokkaat 2019</v>
      </c>
      <c r="J26" s="9" t="str">
        <f ca="1">IFERROR(__xludf.DUMMYFUNCTION("GOOGLETRANSLATE(A30, ""pt"", ""fr"")"),"Candidats européens 2019")</f>
        <v>Candidats européens 2019</v>
      </c>
      <c r="K26" s="9" t="str">
        <f ca="1">IFERROR(__xludf.DUMMYFUNCTION("GOOGLETRANSLATE(A30, ""pt"", ""de"")"),"Europäische Kandidaten 2019")</f>
        <v>Europäische Kandidaten 2019</v>
      </c>
      <c r="L26" s="9" t="str">
        <f ca="1">IFERROR(__xludf.DUMMYFUNCTION("GOOGLETRANSLATE(A30, ""pt"", ""el"")"),"Ευρωπαίοι υποψήφιοι 2019")</f>
        <v>Ευρωπαίοι υποψήφιοι 2019</v>
      </c>
      <c r="M26" s="9" t="str">
        <f ca="1">IFERROR(__xludf.DUMMYFUNCTION("GOOGLETRANSLATE(A30, ""pt"", ""hu"")"),"Európai jelöltek 2019")</f>
        <v>Európai jelöltek 2019</v>
      </c>
      <c r="N26" s="9" t="str">
        <f ca="1">IFERROR(__xludf.DUMMYFUNCTION("GOOGLETRANSLATE(A30, ""pt"", ""ga"")"),"Iarrthóirí Eorpacha 2019")</f>
        <v>Iarrthóirí Eorpacha 2019</v>
      </c>
      <c r="O26" s="9" t="str">
        <f ca="1">IFERROR(__xludf.DUMMYFUNCTION("GOOGLETRANSLATE(A30, ""pt"", ""it"")"),"Candidati europei 2019")</f>
        <v>Candidati europei 2019</v>
      </c>
      <c r="P26" s="9" t="str">
        <f ca="1">IFERROR(__xludf.DUMMYFUNCTION("GOOGLETRANSLATE(A30, ""pt"", ""lv"")"),"Eiropas kandidāti 2019")</f>
        <v>Eiropas kandidāti 2019</v>
      </c>
      <c r="Q26" s="9" t="str">
        <f ca="1">IFERROR(__xludf.DUMMYFUNCTION("GOOGLETRANSLATE(A30, ""pt"", ""lt"")"),"2019 m. Europos kandidatai")</f>
        <v>2019 m. Europos kandidatai</v>
      </c>
      <c r="R26" s="9" t="str">
        <f ca="1">IFERROR(__xludf.DUMMYFUNCTION("GOOGLETRANSLATE(A30, ""pt"", ""mt"")"),"Kandidati Ewropej 2019")</f>
        <v>Kandidati Ewropej 2019</v>
      </c>
      <c r="S26" s="9" t="str">
        <f ca="1">IFERROR(__xludf.DUMMYFUNCTION("GOOGLETRANSLATE(A30, ""pt"", ""pl"")"),"Kandydaci europejscy 2019")</f>
        <v>Kandydaci europejscy 2019</v>
      </c>
      <c r="T26" s="9" t="str">
        <f ca="1">IFERROR(__xludf.DUMMYFUNCTION("GOOGLETRANSLATE(A30, ""pt"", ""ro"")"),"Candidați europeni 2019")</f>
        <v>Candidați europeni 2019</v>
      </c>
      <c r="U26" s="9" t="str">
        <f ca="1">IFERROR(__xludf.DUMMYFUNCTION("GOOGLETRANSLATE(A30, ""pt"", ""sk"")"),"Európski kandidáti 2019")</f>
        <v>Európski kandidáti 2019</v>
      </c>
      <c r="V26" s="9" t="str">
        <f ca="1">IFERROR(__xludf.DUMMYFUNCTION("GOOGLETRANSLATE(A30, ""pt"", ""sl"")"),"Evropski kandidati 2019")</f>
        <v>Evropski kandidati 2019</v>
      </c>
      <c r="W26" s="9" t="str">
        <f ca="1">IFERROR(__xludf.DUMMYFUNCTION("GOOGLETRANSLATE(A30, ""pt"", ""es"")"),"Candidatos europeos 2019")</f>
        <v>Candidatos europeos 2019</v>
      </c>
      <c r="X26" s="9" t="str">
        <f ca="1">IFERROR(__xludf.DUMMYFUNCTION("GOOGLETRANSLATE(A30, ""pt"", ""sv"")"),"Europeiska kandidater 2019")</f>
        <v>Europeiska kandidater 2019</v>
      </c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4">
      <c r="A27" s="4" t="s">
        <v>47</v>
      </c>
      <c r="B27" s="9" t="str">
        <f ca="1">IFERROR(__xludf.DUMMYFUNCTION("GOOGLETRANSLATE(A31, ""pt"", ""bg"")"),"Европейски депутати 2019")</f>
        <v>Европейски депутати 2019</v>
      </c>
      <c r="C27" s="9" t="str">
        <f ca="1">IFERROR(__xludf.DUMMYFUNCTION("GOOGLETRANSLATE(A31, ""pt"", ""hr"")"),"Europski zastupnici 2019")</f>
        <v>Europski zastupnici 2019</v>
      </c>
      <c r="D27" s="9" t="str">
        <f ca="1">IFERROR(__xludf.DUMMYFUNCTION("GOOGLETRANSLATE(A31, ""pt"", ""cs"")"),"Evropští poslanci 2019")</f>
        <v>Evropští poslanci 2019</v>
      </c>
      <c r="E27" s="9" t="str">
        <f ca="1">IFERROR(__xludf.DUMMYFUNCTION("GOOGLETRANSLATE(A31, ""pt"", ""da"")"),"Europæiske stedfortrædere 2019")</f>
        <v>Europæiske stedfortrædere 2019</v>
      </c>
      <c r="F27" s="9" t="str">
        <f ca="1">IFERROR(__xludf.DUMMYFUNCTION("GOOGLETRANSLATE(A31, ""pt"", ""nl"")"),"Europese afgevaardigden 2019")</f>
        <v>Europese afgevaardigden 2019</v>
      </c>
      <c r="G27" s="9" t="str">
        <f ca="1">IFERROR(__xludf.DUMMYFUNCTION("GOOGLETRANSLATE(A31, ""pt"", ""en"")"),"European deputies 2019")</f>
        <v>European deputies 2019</v>
      </c>
      <c r="H27" s="9" t="str">
        <f ca="1">IFERROR(__xludf.DUMMYFUNCTION("GOOGLETRANSLATE(A31, ""pt"", ""et"")"),"Euroopa asetäitjad 2019")</f>
        <v>Euroopa asetäitjad 2019</v>
      </c>
      <c r="I27" s="9" t="str">
        <f ca="1">IFERROR(__xludf.DUMMYFUNCTION("GOOGLETRANSLATE(A31, ""pt"", ""fi"")"),"Euroopan edustajat 2019")</f>
        <v>Euroopan edustajat 2019</v>
      </c>
      <c r="J27" s="9" t="str">
        <f ca="1">IFERROR(__xludf.DUMMYFUNCTION("GOOGLETRANSLATE(A31, ""pt"", ""fr"")"),"Députés européens 2019")</f>
        <v>Députés européens 2019</v>
      </c>
      <c r="K27" s="9" t="str">
        <f ca="1">IFERROR(__xludf.DUMMYFUNCTION("GOOGLETRANSLATE(A31, ""pt"", ""de"")"),"Europäische Abgeordnete 2019")</f>
        <v>Europäische Abgeordnete 2019</v>
      </c>
      <c r="L27" s="9" t="str">
        <f ca="1">IFERROR(__xludf.DUMMYFUNCTION("GOOGLETRANSLATE(A31, ""pt"", ""el"")"),"Ευρωπαίοι βουλευτές 2019")</f>
        <v>Ευρωπαίοι βουλευτές 2019</v>
      </c>
      <c r="M27" s="9" t="str">
        <f ca="1">IFERROR(__xludf.DUMMYFUNCTION("GOOGLETRANSLATE(A31, ""pt"", ""hu"")"),"Európai képviselők 2019")</f>
        <v>Európai képviselők 2019</v>
      </c>
      <c r="N27" s="9" t="str">
        <f ca="1">IFERROR(__xludf.DUMMYFUNCTION("GOOGLETRANSLATE(A31, ""pt"", ""ga"")"),"Teachtaí na hEorpa 2019")</f>
        <v>Teachtaí na hEorpa 2019</v>
      </c>
      <c r="O27" s="9" t="str">
        <f ca="1">IFERROR(__xludf.DUMMYFUNCTION("GOOGLETRANSLATE(A31, ""pt"", ""it"")"),"Deputati europei 2019")</f>
        <v>Deputati europei 2019</v>
      </c>
      <c r="P27" s="9" t="str">
        <f ca="1">IFERROR(__xludf.DUMMYFUNCTION("GOOGLETRANSLATE(A31, ""pt"", ""lv"")"),"Eiropas deputāti 2019")</f>
        <v>Eiropas deputāti 2019</v>
      </c>
      <c r="Q27" s="9" t="str">
        <f ca="1">IFERROR(__xludf.DUMMYFUNCTION("GOOGLETRANSLATE(A31, ""pt"", ""lt"")"),"Europos deputatai 2019 m")</f>
        <v>Europos deputatai 2019 m</v>
      </c>
      <c r="R27" s="9" t="str">
        <f ca="1">IFERROR(__xludf.DUMMYFUNCTION("GOOGLETRANSLATE(A31, ""pt"", ""mt"")"),"Deputati Ewropej 2019")</f>
        <v>Deputati Ewropej 2019</v>
      </c>
      <c r="S27" s="9" t="str">
        <f ca="1">IFERROR(__xludf.DUMMYFUNCTION("GOOGLETRANSLATE(A31, ""pt"", ""pl"")"),"Zastępcy europejscy 2019")</f>
        <v>Zastępcy europejscy 2019</v>
      </c>
      <c r="T27" s="9" t="str">
        <f ca="1">IFERROR(__xludf.DUMMYFUNCTION("GOOGLETRANSLATE(A31, ""pt"", ""ro"")"),"Deputații europeni 2019")</f>
        <v>Deputații europeni 2019</v>
      </c>
      <c r="U27" s="9" t="str">
        <f ca="1">IFERROR(__xludf.DUMMYFUNCTION("GOOGLETRANSLATE(A31, ""pt"", ""sk"")"),"Európski poslanci 2019")</f>
        <v>Európski poslanci 2019</v>
      </c>
      <c r="V27" s="9" t="str">
        <f ca="1">IFERROR(__xludf.DUMMYFUNCTION("GOOGLETRANSLATE(A31, ""pt"", ""sl"")"),"Evropski poslanci 2019")</f>
        <v>Evropski poslanci 2019</v>
      </c>
      <c r="W27" s="9" t="str">
        <f ca="1">IFERROR(__xludf.DUMMYFUNCTION("GOOGLETRANSLATE(A31, ""pt"", ""es"")"),"Diputados europeos 2019")</f>
        <v>Diputados europeos 2019</v>
      </c>
      <c r="X27" s="9" t="str">
        <f ca="1">IFERROR(__xludf.DUMMYFUNCTION("GOOGLETRANSLATE(A31, ""pt"", ""sv"")"),"Europeiska suppleanter 2019")</f>
        <v>Europeiska suppleanter 2019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14">
      <c r="A28" s="4" t="s">
        <v>48</v>
      </c>
      <c r="B28" s="9" t="str">
        <f ca="1">IFERROR(__xludf.DUMMYFUNCTION("GOOGLETRANSLATE(A32, ""pt"", ""bg"")"),"Европейски природозащитници за 2019 г.")</f>
        <v>Европейски природозащитници за 2019 г.</v>
      </c>
      <c r="C28" s="9" t="str">
        <f ca="1">IFERROR(__xludf.DUMMYFUNCTION("GOOGLETRANSLATE(A32, ""pt"", ""hr"")"),"Europski ekolozi 2019.")</f>
        <v>Europski ekolozi 2019.</v>
      </c>
      <c r="D28" s="9" t="str">
        <f ca="1">IFERROR(__xludf.DUMMYFUNCTION("GOOGLETRANSLATE(A32, ""pt"", ""cs"")"),"Evropští environmentalisté 2019")</f>
        <v>Evropští environmentalisté 2019</v>
      </c>
      <c r="E28" s="9" t="str">
        <f ca="1">IFERROR(__xludf.DUMMYFUNCTION("GOOGLETRANSLATE(A32, ""pt"", ""da"")"),"Europæiske miljøforkæmpere i 2019")</f>
        <v>Europæiske miljøforkæmpere i 2019</v>
      </c>
      <c r="F28" s="9" t="str">
        <f ca="1">IFERROR(__xludf.DUMMYFUNCTION("GOOGLETRANSLATE(A32, ""pt"", ""nl"")"),"Europese 2019 milieuactivisten")</f>
        <v>Europese 2019 milieuactivisten</v>
      </c>
      <c r="G28" s="9" t="str">
        <f ca="1">IFERROR(__xludf.DUMMYFUNCTION("GOOGLETRANSLATE(A32, ""pt"", ""en"")"),"European 2019 Environmentalists")</f>
        <v>European 2019 Environmentalists</v>
      </c>
      <c r="H28" s="9" t="str">
        <f ca="1">IFERROR(__xludf.DUMMYFUNCTION("GOOGLETRANSLATE(A32, ""pt"", ""et"")"),"Euroopa 2019 keskkonnakaitsjad")</f>
        <v>Euroopa 2019 keskkonnakaitsjad</v>
      </c>
      <c r="I28" s="9" t="str">
        <f ca="1">IFERROR(__xludf.DUMMYFUNCTION("GOOGLETRANSLATE(A32, ""pt"", ""fi"")"),"Eurooppalaiset 2019 ympäristönsuojelijat")</f>
        <v>Eurooppalaiset 2019 ympäristönsuojelijat</v>
      </c>
      <c r="J28" s="9" t="str">
        <f ca="1">IFERROR(__xludf.DUMMYFUNCTION("GOOGLETRANSLATE(A32, ""pt"", ""fr"")"),"Écologistes européens 2019")</f>
        <v>Écologistes européens 2019</v>
      </c>
      <c r="K28" s="9" t="str">
        <f ca="1">IFERROR(__xludf.DUMMYFUNCTION("GOOGLETRANSLATE(A32, ""pt"", ""de"")"),"Europäische Umweltschützer 2019")</f>
        <v>Europäische Umweltschützer 2019</v>
      </c>
      <c r="L28" s="9" t="str">
        <f ca="1">IFERROR(__xludf.DUMMYFUNCTION("GOOGLETRANSLATE(A32, ""pt"", ""el"")"),"Ευρωπαίοι περιβαλλοντολόγοι 2019")</f>
        <v>Ευρωπαίοι περιβαλλοντολόγοι 2019</v>
      </c>
      <c r="M28" s="9" t="str">
        <f ca="1">IFERROR(__xludf.DUMMYFUNCTION("GOOGLETRANSLATE(A32, ""pt"", ""hu"")"),"Európai 2019. évi környezetvédők")</f>
        <v>Európai 2019. évi környezetvédők</v>
      </c>
      <c r="N28" s="9" t="str">
        <f ca="1">IFERROR(__xludf.DUMMYFUNCTION("GOOGLETRANSLATE(A32, ""pt"", ""ga"")"),"Comhshaolaithe na hEorpa 2019")</f>
        <v>Comhshaolaithe na hEorpa 2019</v>
      </c>
      <c r="O28" s="9" t="str">
        <f ca="1">IFERROR(__xludf.DUMMYFUNCTION("GOOGLETRANSLATE(A32, ""pt"", ""it"")"),"Gli ambientalisti europei 2019")</f>
        <v>Gli ambientalisti europei 2019</v>
      </c>
      <c r="P28" s="9" t="str">
        <f ca="1">IFERROR(__xludf.DUMMYFUNCTION("GOOGLETRANSLATE(A32, ""pt"", ""lv"")"),"Eiropas 2019. gada vides aizstāvji")</f>
        <v>Eiropas 2019. gada vides aizstāvji</v>
      </c>
      <c r="Q28" s="9" t="str">
        <f ca="1">IFERROR(__xludf.DUMMYFUNCTION("GOOGLETRANSLATE(A32, ""pt"", ""lt"")"),"Europos 2019 m. Aplinkosaugininkai")</f>
        <v>Europos 2019 m. Aplinkosaugininkai</v>
      </c>
      <c r="R28" s="9" t="str">
        <f ca="1">IFERROR(__xludf.DUMMYFUNCTION("GOOGLETRANSLATE(A32, ""pt"", ""mt"")"),"Ambjentalisti Ewropej tal-2019")</f>
        <v>Ambjentalisti Ewropej tal-2019</v>
      </c>
      <c r="S28" s="9" t="str">
        <f ca="1">IFERROR(__xludf.DUMMYFUNCTION("GOOGLETRANSLATE(A32, ""pt"", ""pl"")"),"Europejczycy Europejczycy 2019")</f>
        <v>Europejczycy Europejczycy 2019</v>
      </c>
      <c r="T28" s="9" t="str">
        <f ca="1">IFERROR(__xludf.DUMMYFUNCTION("GOOGLETRANSLATE(A32, ""pt"", ""ro"")"),"Ecologiști europeni din 2019")</f>
        <v>Ecologiști europeni din 2019</v>
      </c>
      <c r="U28" s="9" t="str">
        <f ca="1">IFERROR(__xludf.DUMMYFUNCTION("GOOGLETRANSLATE(A32, ""pt"", ""sk"")"),"Európski environmentalisti 2019")</f>
        <v>Európski environmentalisti 2019</v>
      </c>
      <c r="V28" s="9" t="str">
        <f ca="1">IFERROR(__xludf.DUMMYFUNCTION("GOOGLETRANSLATE(A32, ""pt"", ""sl"")"),"Evropski okoljevarstveniki 2019")</f>
        <v>Evropski okoljevarstveniki 2019</v>
      </c>
      <c r="W28" s="9" t="str">
        <f ca="1">IFERROR(__xludf.DUMMYFUNCTION("GOOGLETRANSLATE(A32, ""pt"", ""es"")"),"Ambientistas europeos de 2019")</f>
        <v>Ambientistas europeos de 2019</v>
      </c>
      <c r="X28" s="9" t="str">
        <f ca="1">IFERROR(__xludf.DUMMYFUNCTION("GOOGLETRANSLATE(A32, ""pt"", ""sv"")"),"Europeiska miljöaktivister 2019")</f>
        <v>Europeiska miljöaktivister 2019</v>
      </c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ht="14">
      <c r="A29" s="4" t="s">
        <v>49</v>
      </c>
      <c r="B29" s="9" t="str">
        <f ca="1">IFERROR(__xludf.DUMMYFUNCTION("GOOGLETRANSLATE(A33, ""pt"", ""bg"")"),"Имиграция на европейски избори 2019")</f>
        <v>Имиграция на европейски избори 2019</v>
      </c>
      <c r="C29" s="9" t="str">
        <f ca="1">IFERROR(__xludf.DUMMYFUNCTION("GOOGLETRANSLATE(A33, ""pt"", ""hr"")"),"Europski izbori 2019. Imigracija")</f>
        <v>Europski izbori 2019. Imigracija</v>
      </c>
      <c r="D29" s="9" t="str">
        <f ca="1">IFERROR(__xludf.DUMMYFUNCTION("GOOGLETRANSLATE(A33, ""pt"", ""cs"")"),"Evropské volby 2019 Imigrace")</f>
        <v>Evropské volby 2019 Imigrace</v>
      </c>
      <c r="E29" s="9" t="str">
        <f ca="1">IFERROR(__xludf.DUMMYFUNCTION("GOOGLETRANSLATE(A33, ""pt"", ""da"")"),"Europæiske valg 2019 Immigration")</f>
        <v>Europæiske valg 2019 Immigration</v>
      </c>
      <c r="F29" s="9" t="str">
        <f ca="1">IFERROR(__xludf.DUMMYFUNCTION("GOOGLETRANSLATE(A33, ""pt"", ""nl"")"),"Europese verkiezingen 2019 Immigratie")</f>
        <v>Europese verkiezingen 2019 Immigratie</v>
      </c>
      <c r="G29" s="9" t="str">
        <f ca="1">IFERROR(__xludf.DUMMYFUNCTION("GOOGLETRANSLATE(A33, ""pt"", ""en"")"),"European elections 2019 Immigration")</f>
        <v>European elections 2019 Immigration</v>
      </c>
      <c r="H29" s="9" t="str">
        <f ca="1">IFERROR(__xludf.DUMMYFUNCTION("GOOGLETRANSLATE(A33, ""pt"", ""et"")"),"Euroopa valimised 2019 sisseränne")</f>
        <v>Euroopa valimised 2019 sisseränne</v>
      </c>
      <c r="I29" s="9" t="str">
        <f ca="1">IFERROR(__xludf.DUMMYFUNCTION("GOOGLETRANSLATE(A33, ""pt"", ""fi"")"),"Euroopan vaalit 2019 maahanmuutto")</f>
        <v>Euroopan vaalit 2019 maahanmuutto</v>
      </c>
      <c r="J29" s="9" t="str">
        <f ca="1">IFERROR(__xludf.DUMMYFUNCTION("GOOGLETRANSLATE(A33, ""pt"", ""fr"")"),"Élections européennes 2019 Immigration")</f>
        <v>Élections européennes 2019 Immigration</v>
      </c>
      <c r="K29" s="9" t="str">
        <f ca="1">IFERROR(__xludf.DUMMYFUNCTION("GOOGLETRANSLATE(A33, ""pt"", ""de"")"),"Europäische Wahlen 2019 Einwanderung")</f>
        <v>Europäische Wahlen 2019 Einwanderung</v>
      </c>
      <c r="L29" s="9" t="str">
        <f ca="1">IFERROR(__xludf.DUMMYFUNCTION("GOOGLETRANSLATE(A33, ""pt"", ""el"")"),"Ευρωπαϊκές εκλογές 2019 Μετανάστευση")</f>
        <v>Ευρωπαϊκές εκλογές 2019 Μετανάστευση</v>
      </c>
      <c r="M29" s="9" t="str">
        <f ca="1">IFERROR(__xludf.DUMMYFUNCTION("GOOGLETRANSLATE(A33, ""pt"", ""hu"")"),"Európai választások 2019 bevándorlás")</f>
        <v>Európai választások 2019 bevándorlás</v>
      </c>
      <c r="N29" s="9" t="str">
        <f ca="1">IFERROR(__xludf.DUMMYFUNCTION("GOOGLETRANSLATE(A33, ""pt"", ""ga"")"),"Toghcháin na hEorpa 2019 Inimirce")</f>
        <v>Toghcháin na hEorpa 2019 Inimirce</v>
      </c>
      <c r="O29" s="9" t="str">
        <f ca="1">IFERROR(__xludf.DUMMYFUNCTION("GOOGLETRANSLATE(A33, ""pt"", ""it"")"),"Elezioni europee 2019 Immigrazione")</f>
        <v>Elezioni europee 2019 Immigrazione</v>
      </c>
      <c r="P29" s="9" t="str">
        <f ca="1">IFERROR(__xludf.DUMMYFUNCTION("GOOGLETRANSLATE(A33, ""pt"", ""lv"")"),"Eiropas vēlēšanas 2019 imigrācija")</f>
        <v>Eiropas vēlēšanas 2019 imigrācija</v>
      </c>
      <c r="Q29" s="9" t="str">
        <f ca="1">IFERROR(__xludf.DUMMYFUNCTION("GOOGLETRANSLATE(A33, ""pt"", ""lt"")"),"2019 m. Europos rinkimai imigracija")</f>
        <v>2019 m. Europos rinkimai imigracija</v>
      </c>
      <c r="R29" s="9" t="str">
        <f ca="1">IFERROR(__xludf.DUMMYFUNCTION("GOOGLETRANSLATE(A33, ""pt"", ""mt"")"),"Elezzjonijiet Ewropej tal-2019 Immigrazzjoni")</f>
        <v>Elezzjonijiet Ewropej tal-2019 Immigrazzjoni</v>
      </c>
      <c r="S29" s="9" t="str">
        <f ca="1">IFERROR(__xludf.DUMMYFUNCTION("GOOGLETRANSLATE(A33, ""pt"", ""pl"")"),"Wybory europejskie 2019 imigracja")</f>
        <v>Wybory europejskie 2019 imigracja</v>
      </c>
      <c r="T29" s="9" t="str">
        <f ca="1">IFERROR(__xludf.DUMMYFUNCTION("GOOGLETRANSLATE(A33, ""pt"", ""ro"")"),"Alegeri europene 2019 Imigrare")</f>
        <v>Alegeri europene 2019 Imigrare</v>
      </c>
      <c r="U29" s="9" t="str">
        <f ca="1">IFERROR(__xludf.DUMMYFUNCTION("GOOGLETRANSLATE(A33, ""pt"", ""sk"")"),"Európske voľby 2019 Imigrácia")</f>
        <v>Európske voľby 2019 Imigrácia</v>
      </c>
      <c r="V29" s="9" t="str">
        <f ca="1">IFERROR(__xludf.DUMMYFUNCTION("GOOGLETRANSLATE(A33, ""pt"", ""sl"")"),"Evropske volitve 2019 priseljevanje")</f>
        <v>Evropske volitve 2019 priseljevanje</v>
      </c>
      <c r="W29" s="9" t="str">
        <f ca="1">IFERROR(__xludf.DUMMYFUNCTION("GOOGLETRANSLATE(A33, ""pt"", ""es"")"),"Elecciones europeas 2019 Inmigración")</f>
        <v>Elecciones europeas 2019 Inmigración</v>
      </c>
      <c r="X29" s="9" t="str">
        <f ca="1">IFERROR(__xludf.DUMMYFUNCTION("GOOGLETRANSLATE(A33, ""pt"", ""sv"")"),"Europeiska val 2019 invandring")</f>
        <v>Europeiska val 2019 invandring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 ht="14">
      <c r="A30" s="4" t="s">
        <v>50</v>
      </c>
      <c r="B30" s="9" t="str">
        <f ca="1">IFERROR(__xludf.DUMMYFUNCTION("GOOGLETRANSLATE(A34, ""pt"", ""bg"")"),"Европейски списък 2019")</f>
        <v>Европейски списък 2019</v>
      </c>
      <c r="C30" s="9" t="str">
        <f ca="1">IFERROR(__xludf.DUMMYFUNCTION("GOOGLETRANSLATE(A34, ""pt"", ""hr"")"),"Europski popis 2019")</f>
        <v>Europski popis 2019</v>
      </c>
      <c r="D30" s="9" t="str">
        <f ca="1">IFERROR(__xludf.DUMMYFUNCTION("GOOGLETRANSLATE(A34, ""pt"", ""cs"")"),"Evropský seznam 2019")</f>
        <v>Evropský seznam 2019</v>
      </c>
      <c r="E30" s="9" t="str">
        <f ca="1">IFERROR(__xludf.DUMMYFUNCTION("GOOGLETRANSLATE(A34, ""pt"", ""da"")"),"Europæisk liste 2019")</f>
        <v>Europæisk liste 2019</v>
      </c>
      <c r="F30" s="9" t="str">
        <f ca="1">IFERROR(__xludf.DUMMYFUNCTION("GOOGLETRANSLATE(A34, ""pt"", ""nl"")"),"Europese lijst 2019")</f>
        <v>Europese lijst 2019</v>
      </c>
      <c r="G30" s="9" t="str">
        <f ca="1">IFERROR(__xludf.DUMMYFUNCTION("GOOGLETRANSLATE(A34, ""pt"", ""en"")"),"European List 2019")</f>
        <v>European List 2019</v>
      </c>
      <c r="H30" s="9" t="str">
        <f ca="1">IFERROR(__xludf.DUMMYFUNCTION("GOOGLETRANSLATE(A34, ""pt"", ""et"")"),"Euroopa nimekiri 2019")</f>
        <v>Euroopa nimekiri 2019</v>
      </c>
      <c r="I30" s="9" t="str">
        <f ca="1">IFERROR(__xludf.DUMMYFUNCTION("GOOGLETRANSLATE(A34, ""pt"", ""fi"")"),"Eurooppalainen luettelo 2019")</f>
        <v>Eurooppalainen luettelo 2019</v>
      </c>
      <c r="J30" s="9" t="str">
        <f ca="1">IFERROR(__xludf.DUMMYFUNCTION("GOOGLETRANSLATE(A34, ""pt"", ""fr"")"),"Liste européenne 2019")</f>
        <v>Liste européenne 2019</v>
      </c>
      <c r="K30" s="9" t="str">
        <f ca="1">IFERROR(__xludf.DUMMYFUNCTION("GOOGLETRANSLATE(A34, ""pt"", ""de"")"),"Europäische Liste 2019")</f>
        <v>Europäische Liste 2019</v>
      </c>
      <c r="L30" s="9" t="str">
        <f ca="1">IFERROR(__xludf.DUMMYFUNCTION("GOOGLETRANSLATE(A34, ""pt"", ""el"")"),"Ευρωπαϊκός κατάλογος 2019")</f>
        <v>Ευρωπαϊκός κατάλογος 2019</v>
      </c>
      <c r="M30" s="9" t="str">
        <f ca="1">IFERROR(__xludf.DUMMYFUNCTION("GOOGLETRANSLATE(A34, ""pt"", ""hu"")"),"Európai Lista 2019")</f>
        <v>Európai Lista 2019</v>
      </c>
      <c r="N30" s="9" t="str">
        <f ca="1">IFERROR(__xludf.DUMMYFUNCTION("GOOGLETRANSLATE(A34, ""pt"", ""ga"")"),"Liosta na hEorpa 2019")</f>
        <v>Liosta na hEorpa 2019</v>
      </c>
      <c r="O30" s="9" t="str">
        <f ca="1">IFERROR(__xludf.DUMMYFUNCTION("GOOGLETRANSLATE(A34, ""pt"", ""it"")"),"Elenco europeo 2019")</f>
        <v>Elenco europeo 2019</v>
      </c>
      <c r="P30" s="9" t="str">
        <f ca="1">IFERROR(__xludf.DUMMYFUNCTION("GOOGLETRANSLATE(A34, ""pt"", ""lv"")"),"Eiropas saraksts 2019")</f>
        <v>Eiropas saraksts 2019</v>
      </c>
      <c r="Q30" s="9" t="str">
        <f ca="1">IFERROR(__xludf.DUMMYFUNCTION("GOOGLETRANSLATE(A34, ""pt"", ""lt"")"),"2019 m. Europos sąrašas")</f>
        <v>2019 m. Europos sąrašas</v>
      </c>
      <c r="R30" s="9" t="str">
        <f ca="1">IFERROR(__xludf.DUMMYFUNCTION("GOOGLETRANSLATE(A34, ""pt"", ""mt"")"),"Lista Ewropea 2019")</f>
        <v>Lista Ewropea 2019</v>
      </c>
      <c r="S30" s="9" t="str">
        <f ca="1">IFERROR(__xludf.DUMMYFUNCTION("GOOGLETRANSLATE(A34, ""pt"", ""pl"")"),"Lista europejska 2019")</f>
        <v>Lista europejska 2019</v>
      </c>
      <c r="T30" s="9" t="str">
        <f ca="1">IFERROR(__xludf.DUMMYFUNCTION("GOOGLETRANSLATE(A34, ""pt"", ""ro"")"),"Lista europeană 2019")</f>
        <v>Lista europeană 2019</v>
      </c>
      <c r="U30" s="9" t="str">
        <f ca="1">IFERROR(__xludf.DUMMYFUNCTION("GOOGLETRANSLATE(A34, ""pt"", ""sk"")"),"Európsky zoznam 2019")</f>
        <v>Európsky zoznam 2019</v>
      </c>
      <c r="V30" s="9" t="str">
        <f ca="1">IFERROR(__xludf.DUMMYFUNCTION("GOOGLETRANSLATE(A34, ""pt"", ""sl"")"),"Evropski seznam 2019")</f>
        <v>Evropski seznam 2019</v>
      </c>
      <c r="W30" s="9" t="str">
        <f ca="1">IFERROR(__xludf.DUMMYFUNCTION("GOOGLETRANSLATE(A34, ""pt"", ""es"")"),"Lista europea 2019")</f>
        <v>Lista europea 2019</v>
      </c>
      <c r="X30" s="9" t="str">
        <f ca="1">IFERROR(__xludf.DUMMYFUNCTION("GOOGLETRANSLATE(A34, ""pt"", ""sv"")"),"Europeisk lista 2019")</f>
        <v>Europeisk lista 2019</v>
      </c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ht="14">
      <c r="A31" s="4" t="s">
        <v>51</v>
      </c>
      <c r="B31" s="9" t="str">
        <f ca="1">IFERROR(__xludf.DUMMYFUNCTION("GOOGLETRANSLATE(A35, ""pt"", ""bg"")"),"Европейският победен 2019")</f>
        <v>Европейският победен 2019</v>
      </c>
      <c r="C31" s="9" t="str">
        <f ca="1">IFERROR(__xludf.DUMMYFUNCTION("GOOGLETRANSLATE(A35, ""pt"", ""hr"")"),"Europski poraženi 2019")</f>
        <v>Europski poraženi 2019</v>
      </c>
      <c r="D31" s="9" t="str">
        <f ca="1">IFERROR(__xludf.DUMMYFUNCTION("GOOGLETRANSLATE(A35, ""pt"", ""cs"")"),"Evropan porazil 2019")</f>
        <v>Evropan porazil 2019</v>
      </c>
      <c r="E31" s="9" t="str">
        <f ca="1">IFERROR(__xludf.DUMMYFUNCTION("GOOGLETRANSLATE(A35, ""pt"", ""da"")"),"Europæisk besejrede 2019")</f>
        <v>Europæisk besejrede 2019</v>
      </c>
      <c r="F31" s="9" t="str">
        <f ca="1">IFERROR(__xludf.DUMMYFUNCTION("GOOGLETRANSLATE(A35, ""pt"", ""nl"")"),"European versloeg 2019")</f>
        <v>European versloeg 2019</v>
      </c>
      <c r="G31" s="9" t="str">
        <f ca="1">IFERROR(__xludf.DUMMYFUNCTION("GOOGLETRANSLATE(A35, ""pt"", ""en"")"),"European Defeated 2019")</f>
        <v>European Defeated 2019</v>
      </c>
      <c r="H31" s="9" t="str">
        <f ca="1">IFERROR(__xludf.DUMMYFUNCTION("GOOGLETRANSLATE(A35, ""pt"", ""et"")"),"Euroopa alistas 2019. aasta")</f>
        <v>Euroopa alistas 2019. aasta</v>
      </c>
      <c r="I31" s="9" t="str">
        <f ca="1">IFERROR(__xludf.DUMMYFUNCTION("GOOGLETRANSLATE(A35, ""pt"", ""fi"")"),"Eurooppalainen voitettu 2019")</f>
        <v>Eurooppalainen voitettu 2019</v>
      </c>
      <c r="J31" s="9" t="str">
        <f ca="1">IFERROR(__xludf.DUMMYFUNCTION("GOOGLETRANSLATE(A35, ""pt"", ""fr"")"),"Européen vaincu 2019")</f>
        <v>Européen vaincu 2019</v>
      </c>
      <c r="K31" s="9" t="str">
        <f ca="1">IFERROR(__xludf.DUMMYFUNCTION("GOOGLETRANSLATE(A35, ""pt"", ""de"")"),"European besiegte 2019")</f>
        <v>European besiegte 2019</v>
      </c>
      <c r="L31" s="9" t="str">
        <f ca="1">IFERROR(__xludf.DUMMYFUNCTION("GOOGLETRANSLATE(A35, ""pt"", ""el"")"),"Η ευρωπαϊκή νίκησε το 2019")</f>
        <v>Η ευρωπαϊκή νίκησε το 2019</v>
      </c>
      <c r="M31" s="9" t="str">
        <f ca="1">IFERROR(__xludf.DUMMYFUNCTION("GOOGLETRANSLATE(A35, ""pt"", ""hu"")"),"Az európai legyőzte a 2019 -et")</f>
        <v>Az európai legyőzte a 2019 -et</v>
      </c>
      <c r="N31" s="9" t="str">
        <f ca="1">IFERROR(__xludf.DUMMYFUNCTION("GOOGLETRANSLATE(A35, ""pt"", ""ga"")"),"Bhuail Eorpach 2019")</f>
        <v>Bhuail Eorpach 2019</v>
      </c>
      <c r="O31" s="9" t="str">
        <f ca="1">IFERROR(__xludf.DUMMYFUNCTION("GOOGLETRANSLATE(A35, ""pt"", ""it"")"),"Europeo sconfitto il 2019")</f>
        <v>Europeo sconfitto il 2019</v>
      </c>
      <c r="P31" s="9" t="str">
        <f ca="1">IFERROR(__xludf.DUMMYFUNCTION("GOOGLETRANSLATE(A35, ""pt"", ""lv"")"),"Eiropas sakāva 2019. gadu")</f>
        <v>Eiropas sakāva 2019. gadu</v>
      </c>
      <c r="Q31" s="9" t="str">
        <f ca="1">IFERROR(__xludf.DUMMYFUNCTION("GOOGLETRANSLATE(A35, ""pt"", ""lt"")"),"Europos nugalėta 2019 m")</f>
        <v>Europos nugalėta 2019 m</v>
      </c>
      <c r="R31" s="9" t="str">
        <f ca="1">IFERROR(__xludf.DUMMYFUNCTION("GOOGLETRANSLATE(A35, ""pt"", ""mt"")"),"L-Ewropa għelbet l-2019")</f>
        <v>L-Ewropa għelbet l-2019</v>
      </c>
      <c r="S31" s="9" t="str">
        <f ca="1">IFERROR(__xludf.DUMMYFUNCTION("GOOGLETRANSLATE(A35, ""pt"", ""pl"")"),"Europejczyk pokonał 2019")</f>
        <v>Europejczyk pokonał 2019</v>
      </c>
      <c r="T31" s="9" t="str">
        <f ca="1">IFERROR(__xludf.DUMMYFUNCTION("GOOGLETRANSLATE(A35, ""pt"", ""ro"")"),"European a învins 2019")</f>
        <v>European a învins 2019</v>
      </c>
      <c r="U31" s="9" t="str">
        <f ca="1">IFERROR(__xludf.DUMMYFUNCTION("GOOGLETRANSLATE(A35, ""pt"", ""sk"")"),"Európska porazená rok 2019")</f>
        <v>Európska porazená rok 2019</v>
      </c>
      <c r="V31" s="9" t="str">
        <f ca="1">IFERROR(__xludf.DUMMYFUNCTION("GOOGLETRANSLATE(A35, ""pt"", ""sl"")"),"Evropski poražen 2019")</f>
        <v>Evropski poražen 2019</v>
      </c>
      <c r="W31" s="9" t="str">
        <f ca="1">IFERROR(__xludf.DUMMYFUNCTION("GOOGLETRANSLATE(A35, ""pt"", ""es"")"),"Europa derrotó 2019")</f>
        <v>Europa derrotó 2019</v>
      </c>
      <c r="X31" s="9" t="str">
        <f ca="1">IFERROR(__xludf.DUMMYFUNCTION("GOOGLETRANSLATE(A35, ""pt"", ""sv"")"),"Europeiska besegrade 2019")</f>
        <v>Europeiska besegrade 2019</v>
      </c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ht="14">
      <c r="A32" s="4" t="s">
        <v>52</v>
      </c>
      <c r="B32" s="9" t="str">
        <f ca="1">IFERROR(__xludf.DUMMYFUNCTION("GOOGLETRANSLATE(A36, ""pt"", ""bg"")"),"Европейски десен 2019")</f>
        <v>Европейски десен 2019</v>
      </c>
      <c r="C32" s="9" t="str">
        <f ca="1">IFERROR(__xludf.DUMMYFUNCTION("GOOGLETRANSLATE(A36, ""pt"", ""hr"")"),"Europska desna 2019")</f>
        <v>Europska desna 2019</v>
      </c>
      <c r="D32" s="9" t="str">
        <f ca="1">IFERROR(__xludf.DUMMYFUNCTION("GOOGLETRANSLATE(A36, ""pt"", ""cs"")"),"Evropské právo 2019")</f>
        <v>Evropské právo 2019</v>
      </c>
      <c r="E32" s="9" t="str">
        <f ca="1">IFERROR(__xludf.DUMMYFUNCTION("GOOGLETRANSLATE(A36, ""pt"", ""da"")"),"European Right 2019")</f>
        <v>European Right 2019</v>
      </c>
      <c r="F32" s="9" t="str">
        <f ca="1">IFERROR(__xludf.DUMMYFUNCTION("GOOGLETRANSLATE(A36, ""pt"", ""nl"")"),"Europese recht 2019")</f>
        <v>Europese recht 2019</v>
      </c>
      <c r="G32" s="9" t="str">
        <f ca="1">IFERROR(__xludf.DUMMYFUNCTION("GOOGLETRANSLATE(A36, ""pt"", ""en"")"),"European right 2019")</f>
        <v>European right 2019</v>
      </c>
      <c r="H32" s="9" t="str">
        <f ca="1">IFERROR(__xludf.DUMMYFUNCTION("GOOGLETRANSLATE(A36, ""pt"", ""et"")"),"Euroopa õigus 2019")</f>
        <v>Euroopa õigus 2019</v>
      </c>
      <c r="I32" s="9" t="str">
        <f ca="1">IFERROR(__xludf.DUMMYFUNCTION("GOOGLETRANSLATE(A36, ""pt"", ""fi"")"),"Euroopan oikeus 2019")</f>
        <v>Euroopan oikeus 2019</v>
      </c>
      <c r="J32" s="9" t="str">
        <f ca="1">IFERROR(__xludf.DUMMYFUNCTION("GOOGLETRANSLATE(A36, ""pt"", ""fr"")"),"European Right 2019")</f>
        <v>European Right 2019</v>
      </c>
      <c r="K32" s="9" t="str">
        <f ca="1">IFERROR(__xludf.DUMMYFUNCTION("GOOGLETRANSLATE(A36, ""pt"", ""de"")"),"Europäisches Recht 2019")</f>
        <v>Europäisches Recht 2019</v>
      </c>
      <c r="L32" s="9" t="str">
        <f ca="1">IFERROR(__xludf.DUMMYFUNCTION("GOOGLETRANSLATE(A36, ""pt"", ""el"")"),"Ευρωπαϊκό Δικαίωμα 2019")</f>
        <v>Ευρωπαϊκό Δικαίωμα 2019</v>
      </c>
      <c r="M32" s="9" t="str">
        <f ca="1">IFERROR(__xludf.DUMMYFUNCTION("GOOGLETRANSLATE(A36, ""pt"", ""hu"")"),"Európai jog 2019")</f>
        <v>Európai jog 2019</v>
      </c>
      <c r="N32" s="9" t="str">
        <f ca="1">IFERROR(__xludf.DUMMYFUNCTION("GOOGLETRANSLATE(A36, ""pt"", ""ga"")"),"Ceart na hEorpa 2019")</f>
        <v>Ceart na hEorpa 2019</v>
      </c>
      <c r="O32" s="9" t="str">
        <f ca="1">IFERROR(__xludf.DUMMYFUNCTION("GOOGLETRANSLATE(A36, ""pt"", ""it"")"),"European Right 2019")</f>
        <v>European Right 2019</v>
      </c>
      <c r="P32" s="9" t="str">
        <f ca="1">IFERROR(__xludf.DUMMYFUNCTION("GOOGLETRANSLATE(A36, ""pt"", ""lv"")"),"Eiropas tiesības 2019")</f>
        <v>Eiropas tiesības 2019</v>
      </c>
      <c r="Q32" s="9" t="str">
        <f ca="1">IFERROR(__xludf.DUMMYFUNCTION("GOOGLETRANSLATE(A36, ""pt"", ""lt"")"),"Europos dešinė 2019 m")</f>
        <v>Europos dešinė 2019 m</v>
      </c>
      <c r="R32" s="9" t="str">
        <f ca="1">IFERROR(__xludf.DUMMYFUNCTION("GOOGLETRANSLATE(A36, ""pt"", ""mt"")"),"Dritt Ewropew 2019")</f>
        <v>Dritt Ewropew 2019</v>
      </c>
      <c r="S32" s="9" t="str">
        <f ca="1">IFERROR(__xludf.DUMMYFUNCTION("GOOGLETRANSLATE(A36, ""pt"", ""pl"")"),"Europejskie prawo 2019")</f>
        <v>Europejskie prawo 2019</v>
      </c>
      <c r="T32" s="9" t="str">
        <f ca="1">IFERROR(__xludf.DUMMYFUNCTION("GOOGLETRANSLATE(A36, ""pt"", ""ro"")"),"European Right 2019")</f>
        <v>European Right 2019</v>
      </c>
      <c r="U32" s="9" t="str">
        <f ca="1">IFERROR(__xludf.DUMMYFUNCTION("GOOGLETRANSLATE(A36, ""pt"", ""sk"")"),"Európske právo 2019")</f>
        <v>Európske právo 2019</v>
      </c>
      <c r="V32" s="9" t="str">
        <f ca="1">IFERROR(__xludf.DUMMYFUNCTION("GOOGLETRANSLATE(A36, ""pt"", ""sl"")"),"Evropska pravica 2019")</f>
        <v>Evropska pravica 2019</v>
      </c>
      <c r="W32" s="9" t="str">
        <f ca="1">IFERROR(__xludf.DUMMYFUNCTION("GOOGLETRANSLATE(A36, ""pt"", ""es"")"),"Europa derecha 2019")</f>
        <v>Europa derecha 2019</v>
      </c>
      <c r="X32" s="9" t="str">
        <f ca="1">IFERROR(__xludf.DUMMYFUNCTION("GOOGLETRANSLATE(A36, ""pt"", ""sv"")"),"Europeisk höger 2019")</f>
        <v>Europeisk höger 2019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 ht="14">
      <c r="A33" s="4" t="s">
        <v>53</v>
      </c>
      <c r="B33" s="9" t="str">
        <f ca="1">IFERROR(__xludf.DUMMYFUNCTION("GOOGLETRANSLATE(A37, ""pt"", ""bg"")"),"Европейски либерали 2019")</f>
        <v>Европейски либерали 2019</v>
      </c>
      <c r="C33" s="9" t="str">
        <f ca="1">IFERROR(__xludf.DUMMYFUNCTION("GOOGLETRANSLATE(A37, ""pt"", ""hr"")"),"Europski liberali 2019")</f>
        <v>Europski liberali 2019</v>
      </c>
      <c r="D33" s="9" t="str">
        <f ca="1">IFERROR(__xludf.DUMMYFUNCTION("GOOGLETRANSLATE(A37, ""pt"", ""cs"")"),"Evropští liberálové 2019")</f>
        <v>Evropští liberálové 2019</v>
      </c>
      <c r="E33" s="9" t="str">
        <f ca="1">IFERROR(__xludf.DUMMYFUNCTION("GOOGLETRANSLATE(A37, ""pt"", ""da"")"),"Europæiske liberale 2019")</f>
        <v>Europæiske liberale 2019</v>
      </c>
      <c r="F33" s="9" t="str">
        <f ca="1">IFERROR(__xludf.DUMMYFUNCTION("GOOGLETRANSLATE(A37, ""pt"", ""nl"")"),"Europese liberalen 2019")</f>
        <v>Europese liberalen 2019</v>
      </c>
      <c r="G33" s="9" t="str">
        <f ca="1">IFERROR(__xludf.DUMMYFUNCTION("GOOGLETRANSLATE(A37, ""pt"", ""en"")"),"European Liberals 2019")</f>
        <v>European Liberals 2019</v>
      </c>
      <c r="H33" s="9" t="str">
        <f ca="1">IFERROR(__xludf.DUMMYFUNCTION("GOOGLETRANSLATE(A37, ""pt"", ""et"")"),"Euroopa liberaalid 2019")</f>
        <v>Euroopa liberaalid 2019</v>
      </c>
      <c r="I33" s="9" t="str">
        <f ca="1">IFERROR(__xludf.DUMMYFUNCTION("GOOGLETRANSLATE(A37, ""pt"", ""fi"")"),"Euroopan liberaalit 2019")</f>
        <v>Euroopan liberaalit 2019</v>
      </c>
      <c r="J33" s="9" t="str">
        <f ca="1">IFERROR(__xludf.DUMMYFUNCTION("GOOGLETRANSLATE(A37, ""pt"", ""fr"")"),"Libéraux européens 2019")</f>
        <v>Libéraux européens 2019</v>
      </c>
      <c r="K33" s="9" t="str">
        <f ca="1">IFERROR(__xludf.DUMMYFUNCTION("GOOGLETRANSLATE(A37, ""pt"", ""de"")"),"Europäische Liberale 2019")</f>
        <v>Europäische Liberale 2019</v>
      </c>
      <c r="L33" s="9" t="str">
        <f ca="1">IFERROR(__xludf.DUMMYFUNCTION("GOOGLETRANSLATE(A37, ""pt"", ""el"")"),"Ευρωπαίοι Φιλελεύθεροι 2019")</f>
        <v>Ευρωπαίοι Φιλελεύθεροι 2019</v>
      </c>
      <c r="M33" s="9" t="str">
        <f ca="1">IFERROR(__xludf.DUMMYFUNCTION("GOOGLETRANSLATE(A37, ""pt"", ""hu"")"),"Európai liberálisok 2019")</f>
        <v>Európai liberálisok 2019</v>
      </c>
      <c r="N33" s="9" t="str">
        <f ca="1">IFERROR(__xludf.DUMMYFUNCTION("GOOGLETRANSLATE(A37, ""pt"", ""ga"")"),"Liobrálaithe na hEorpa 2019")</f>
        <v>Liobrálaithe na hEorpa 2019</v>
      </c>
      <c r="O33" s="9" t="str">
        <f ca="1">IFERROR(__xludf.DUMMYFUNCTION("GOOGLETRANSLATE(A37, ""pt"", ""it"")"),"Liberali europei 2019")</f>
        <v>Liberali europei 2019</v>
      </c>
      <c r="P33" s="9" t="str">
        <f ca="1">IFERROR(__xludf.DUMMYFUNCTION("GOOGLETRANSLATE(A37, ""pt"", ""lv"")"),"Eiropas liberāļi 2019")</f>
        <v>Eiropas liberāļi 2019</v>
      </c>
      <c r="Q33" s="9" t="str">
        <f ca="1">IFERROR(__xludf.DUMMYFUNCTION("GOOGLETRANSLATE(A37, ""pt"", ""lt"")"),"Europos liberalai 2019 m")</f>
        <v>Europos liberalai 2019 m</v>
      </c>
      <c r="R33" s="9" t="str">
        <f ca="1">IFERROR(__xludf.DUMMYFUNCTION("GOOGLETRANSLATE(A37, ""pt"", ""mt"")"),"Liberali Ewropej 2019")</f>
        <v>Liberali Ewropej 2019</v>
      </c>
      <c r="S33" s="9" t="str">
        <f ca="1">IFERROR(__xludf.DUMMYFUNCTION("GOOGLETRANSLATE(A37, ""pt"", ""pl"")"),"Europejscy liberałowie 2019")</f>
        <v>Europejscy liberałowie 2019</v>
      </c>
      <c r="T33" s="9" t="str">
        <f ca="1">IFERROR(__xludf.DUMMYFUNCTION("GOOGLETRANSLATE(A37, ""pt"", ""ro"")"),"Liberalii europeni 2019")</f>
        <v>Liberalii europeni 2019</v>
      </c>
      <c r="U33" s="9" t="str">
        <f ca="1">IFERROR(__xludf.DUMMYFUNCTION("GOOGLETRANSLATE(A37, ""pt"", ""sk"")"),"Európski liberáli 2019")</f>
        <v>Európski liberáli 2019</v>
      </c>
      <c r="V33" s="9" t="str">
        <f ca="1">IFERROR(__xludf.DUMMYFUNCTION("GOOGLETRANSLATE(A37, ""pt"", ""sl"")"),"Evropski liberalci 2019")</f>
        <v>Evropski liberalci 2019</v>
      </c>
      <c r="W33" s="9" t="str">
        <f ca="1">IFERROR(__xludf.DUMMYFUNCTION("GOOGLETRANSLATE(A37, ""pt"", ""es"")"),"Liberales europeos 2019")</f>
        <v>Liberales europeos 2019</v>
      </c>
      <c r="X33" s="9" t="str">
        <f ca="1">IFERROR(__xludf.DUMMYFUNCTION("GOOGLETRANSLATE(A37, ""pt"", ""sv"")"),"Europeiska liberaler 2019")</f>
        <v>Europeiska liberaler 2019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 ht="14">
      <c r="A34" s="4" t="s">
        <v>54</v>
      </c>
      <c r="B34" s="9" t="str">
        <f ca="1">IFERROR(__xludf.DUMMYFUNCTION("GOOGLETRANSLATE(A38, ""pt"", ""bg"")"),"крайно десен европейски")</f>
        <v>крайно десен европейски</v>
      </c>
      <c r="C34" s="9" t="str">
        <f ca="1">IFERROR(__xludf.DUMMYFUNCTION("GOOGLETRANSLATE(A38, ""pt"", ""hr"")"),"krajnje desno Europski")</f>
        <v>krajnje desno Europski</v>
      </c>
      <c r="D34" s="9" t="str">
        <f ca="1">IFERROR(__xludf.DUMMYFUNCTION("GOOGLETRANSLATE(A38, ""pt"", ""cs"")"),"krajně pravicová Evropana")</f>
        <v>krajně pravicová Evropana</v>
      </c>
      <c r="E34" s="9" t="str">
        <f ca="1">IFERROR(__xludf.DUMMYFUNCTION("GOOGLETRANSLATE(A38, ""pt"", ""da"")"),"Europæisk højre-højre")</f>
        <v>Europæisk højre-højre</v>
      </c>
      <c r="F34" s="9" t="str">
        <f ca="1">IFERROR(__xludf.DUMMYFUNCTION("GOOGLETRANSLATE(A38, ""pt"", ""nl"")"),"extreemrechtse Europeaan")</f>
        <v>extreemrechtse Europeaan</v>
      </c>
      <c r="G34" s="9" t="str">
        <f ca="1">IFERROR(__xludf.DUMMYFUNCTION("GOOGLETRANSLATE(A38, ""pt"", ""en"")"),"far-right European")</f>
        <v>far-right European</v>
      </c>
      <c r="H34" s="9" t="str">
        <f ca="1">IFERROR(__xludf.DUMMYFUNCTION("GOOGLETRANSLATE(A38, ""pt"", ""et"")"),"paremäärmuslik Euroopa")</f>
        <v>paremäärmuslik Euroopa</v>
      </c>
      <c r="I34" s="9" t="str">
        <f ca="1">IFERROR(__xludf.DUMMYFUNCTION("GOOGLETRANSLATE(A38, ""pt"", ""fi"")"),"eurooppalainen")</f>
        <v>eurooppalainen</v>
      </c>
      <c r="J34" s="9" t="str">
        <f ca="1">IFERROR(__xludf.DUMMYFUNCTION("GOOGLETRANSLATE(A38, ""pt"", ""fr"")"),"Européen d'extrême droite")</f>
        <v>Européen d'extrême droite</v>
      </c>
      <c r="K34" s="9" t="str">
        <f ca="1">IFERROR(__xludf.DUMMYFUNCTION("GOOGLETRANSLATE(A38, ""pt"", ""de"")"),"rechtsextremer Europäer")</f>
        <v>rechtsextremer Europäer</v>
      </c>
      <c r="L34" s="9" t="str">
        <f ca="1">IFERROR(__xludf.DUMMYFUNCTION("GOOGLETRANSLATE(A38, ""pt"", ""el"")"),"ακροδεξιός ευρωπαϊκός")</f>
        <v>ακροδεξιός ευρωπαϊκός</v>
      </c>
      <c r="M34" s="9" t="str">
        <f ca="1">IFERROR(__xludf.DUMMYFUNCTION("GOOGLETRANSLATE(A38, ""pt"", ""hu"")"),"szélsőjobboldali európai")</f>
        <v>szélsőjobboldali európai</v>
      </c>
      <c r="N34" s="9" t="str">
        <f ca="1">IFERROR(__xludf.DUMMYFUNCTION("GOOGLETRANSLATE(A38, ""pt"", ""ga"")"),"Eorpach i gceart-ceart")</f>
        <v>Eorpach i gceart-ceart</v>
      </c>
      <c r="O34" s="9" t="str">
        <f ca="1">IFERROR(__xludf.DUMMYFUNCTION("GOOGLETRANSLATE(A38, ""pt"", ""it"")"),"Europeo di estrema destra")</f>
        <v>Europeo di estrema destra</v>
      </c>
      <c r="P34" s="9" t="str">
        <f ca="1">IFERROR(__xludf.DUMMYFUNCTION("GOOGLETRANSLATE(A38, ""pt"", ""lv"")"),"galēji eiropeiski")</f>
        <v>galēji eiropeiski</v>
      </c>
      <c r="Q34" s="9" t="str">
        <f ca="1">IFERROR(__xludf.DUMMYFUNCTION("GOOGLETRANSLATE(A38, ""pt"", ""lt"")"),"kraštutinių dešiniųjų europiečių")</f>
        <v>kraštutinių dešiniųjų europiečių</v>
      </c>
      <c r="R34" s="9" t="str">
        <f ca="1">IFERROR(__xludf.DUMMYFUNCTION("GOOGLETRANSLATE(A38, ""pt"", ""mt"")"),"Ewropew tal-lemin estrem")</f>
        <v>Ewropew tal-lemin estrem</v>
      </c>
      <c r="S34" s="9" t="str">
        <f ca="1">IFERROR(__xludf.DUMMYFUNCTION("GOOGLETRANSLATE(A38, ""pt"", ""pl"")"),"Skrajnie prawicowy europejski")</f>
        <v>Skrajnie prawicowy europejski</v>
      </c>
      <c r="T34" s="9" t="str">
        <f ca="1">IFERROR(__xludf.DUMMYFUNCTION("GOOGLETRANSLATE(A38, ""pt"", ""ro"")"),"Europa de extremă dreaptă")</f>
        <v>Europa de extremă dreaptă</v>
      </c>
      <c r="U34" s="9" t="str">
        <f ca="1">IFERROR(__xludf.DUMMYFUNCTION("GOOGLETRANSLATE(A38, ""pt"", ""sk"")"),"krajne pravicový európsky")</f>
        <v>krajne pravicový európsky</v>
      </c>
      <c r="V34" s="9" t="str">
        <f ca="1">IFERROR(__xludf.DUMMYFUNCTION("GOOGLETRANSLATE(A38, ""pt"", ""sl"")"),"skrajno desno evropsko")</f>
        <v>skrajno desno evropsko</v>
      </c>
      <c r="W34" s="9" t="str">
        <f ca="1">IFERROR(__xludf.DUMMYFUNCTION("GOOGLETRANSLATE(A38, ""pt"", ""es"")"),"Europa de extrema derecha")</f>
        <v>Europa de extrema derecha</v>
      </c>
      <c r="X34" s="9" t="str">
        <f ca="1">IFERROR(__xludf.DUMMYFUNCTION("GOOGLETRANSLATE(A38, ""pt"", ""sv"")"),"högra till höger europeisk")</f>
        <v>högra till höger europeisk</v>
      </c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 ht="14">
      <c r="A35" s="4" t="s">
        <v>55</v>
      </c>
      <c r="B35" s="9" t="str">
        <f ca="1">IFERROR(__xludf.DUMMYFUNCTION("GOOGLETRANSLATE(A39, ""pt"", ""bg"")"),"Европейски ляв 2019")</f>
        <v>Европейски ляв 2019</v>
      </c>
      <c r="C35" s="9" t="str">
        <f ca="1">IFERROR(__xludf.DUMMYFUNCTION("GOOGLETRANSLATE(A39, ""pt"", ""hr"")"),"Europska lijeva 2019")</f>
        <v>Europska lijeva 2019</v>
      </c>
      <c r="D35" s="9" t="str">
        <f ca="1">IFERROR(__xludf.DUMMYFUNCTION("GOOGLETRANSLATE(A39, ""pt"", ""cs"")"),"Evropská levá 2019")</f>
        <v>Evropská levá 2019</v>
      </c>
      <c r="E35" s="9" t="str">
        <f ca="1">IFERROR(__xludf.DUMMYFUNCTION("GOOGLETRANSLATE(A39, ""pt"", ""da"")"),"Europæisk venstre 2019")</f>
        <v>Europæisk venstre 2019</v>
      </c>
      <c r="F35" s="9" t="str">
        <f ca="1">IFERROR(__xludf.DUMMYFUNCTION("GOOGLETRANSLATE(A39, ""pt"", ""nl"")"),"Europese links 2019")</f>
        <v>Europese links 2019</v>
      </c>
      <c r="G35" s="9" t="str">
        <f ca="1">IFERROR(__xludf.DUMMYFUNCTION("GOOGLETRANSLATE(A39, ""pt"", ""en"")"),"European left 2019")</f>
        <v>European left 2019</v>
      </c>
      <c r="H35" s="9" t="str">
        <f ca="1">IFERROR(__xludf.DUMMYFUNCTION("GOOGLETRANSLATE(A39, ""pt"", ""et"")"),"Euroopa vasak 2019")</f>
        <v>Euroopa vasak 2019</v>
      </c>
      <c r="I35" s="9" t="str">
        <f ca="1">IFERROR(__xludf.DUMMYFUNCTION("GOOGLETRANSLATE(A39, ""pt"", ""fi"")"),"Eurooppalainen vasemmisto 2019")</f>
        <v>Eurooppalainen vasemmisto 2019</v>
      </c>
      <c r="J35" s="9" t="str">
        <f ca="1">IFERROR(__xludf.DUMMYFUNCTION("GOOGLETRANSLATE(A39, ""pt"", ""fr"")"),"La gauche européenne 2019")</f>
        <v>La gauche européenne 2019</v>
      </c>
      <c r="K35" s="9" t="str">
        <f ca="1">IFERROR(__xludf.DUMMYFUNCTION("GOOGLETRANSLATE(A39, ""pt"", ""de"")"),"Europäer links 2019")</f>
        <v>Europäer links 2019</v>
      </c>
      <c r="L35" s="9" t="str">
        <f ca="1">IFERROR(__xludf.DUMMYFUNCTION("GOOGLETRANSLATE(A39, ""pt"", ""el"")"),"Ευρωπαϊκή αριστερά 2019")</f>
        <v>Ευρωπαϊκή αριστερά 2019</v>
      </c>
      <c r="M35" s="9" t="str">
        <f ca="1">IFERROR(__xludf.DUMMYFUNCTION("GOOGLETRANSLATE(A39, ""pt"", ""hu"")"),"Az európai balra 2019")</f>
        <v>Az európai balra 2019</v>
      </c>
      <c r="N35" s="9" t="str">
        <f ca="1">IFERROR(__xludf.DUMMYFUNCTION("GOOGLETRANSLATE(A39, ""pt"", ""ga"")"),"Clé na hEorpa 2019")</f>
        <v>Clé na hEorpa 2019</v>
      </c>
      <c r="O35" s="9" t="str">
        <f ca="1">IFERROR(__xludf.DUMMYFUNCTION("GOOGLETRANSLATE(A39, ""pt"", ""it"")"),"Europeo sinistra 2019")</f>
        <v>Europeo sinistra 2019</v>
      </c>
      <c r="P35" s="9" t="str">
        <f ca="1">IFERROR(__xludf.DUMMYFUNCTION("GOOGLETRANSLATE(A39, ""pt"", ""lv"")"),"Eiropas kreisais 2019")</f>
        <v>Eiropas kreisais 2019</v>
      </c>
      <c r="Q35" s="9" t="str">
        <f ca="1">IFERROR(__xludf.DUMMYFUNCTION("GOOGLETRANSLATE(A39, ""pt"", ""lt"")"),"Europos kairėje 2019 m")</f>
        <v>Europos kairėje 2019 m</v>
      </c>
      <c r="R35" s="9" t="str">
        <f ca="1">IFERROR(__xludf.DUMMYFUNCTION("GOOGLETRANSLATE(A39, ""pt"", ""mt"")"),"Xellug Ewropew 2019")</f>
        <v>Xellug Ewropew 2019</v>
      </c>
      <c r="S35" s="9" t="str">
        <f ca="1">IFERROR(__xludf.DUMMYFUNCTION("GOOGLETRANSLATE(A39, ""pt"", ""pl"")"),"Europejski lewica 2019")</f>
        <v>Europejski lewica 2019</v>
      </c>
      <c r="T35" s="9" t="str">
        <f ca="1">IFERROR(__xludf.DUMMYFUNCTION("GOOGLETRANSLATE(A39, ""pt"", ""ro"")"),"Stânga europeană 2019")</f>
        <v>Stânga europeană 2019</v>
      </c>
      <c r="U35" s="9" t="str">
        <f ca="1">IFERROR(__xludf.DUMMYFUNCTION("GOOGLETRANSLATE(A39, ""pt"", ""sk"")"),"Európska vľavo 2019")</f>
        <v>Európska vľavo 2019</v>
      </c>
      <c r="V35" s="9" t="str">
        <f ca="1">IFERROR(__xludf.DUMMYFUNCTION("GOOGLETRANSLATE(A39, ""pt"", ""sl"")"),"Evropska leva 2019")</f>
        <v>Evropska leva 2019</v>
      </c>
      <c r="W35" s="9" t="str">
        <f ca="1">IFERROR(__xludf.DUMMYFUNCTION("GOOGLETRANSLATE(A39, ""pt"", ""es"")"),"Europa izquierda 2019")</f>
        <v>Europa izquierda 2019</v>
      </c>
      <c r="X35" s="9" t="str">
        <f ca="1">IFERROR(__xludf.DUMMYFUNCTION("GOOGLETRANSLATE(A39, ""pt"", ""sv"")"),"Europeiska vänster 2019")</f>
        <v>Europeiska vänster 2019</v>
      </c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 ht="14">
      <c r="A36" s="4" t="s">
        <v>56</v>
      </c>
      <c r="B36" s="9" t="str">
        <f ca="1">IFERROR(__xludf.DUMMYFUNCTION("GOOGLETRANSLATE(A40, ""pt"", ""bg"")"),"Европейска коалиция")</f>
        <v>Европейска коалиция</v>
      </c>
      <c r="C36" s="9" t="str">
        <f ca="1">IFERROR(__xludf.DUMMYFUNCTION("GOOGLETRANSLATE(A40, ""pt"", ""hr"")"),"Europska koalicija")</f>
        <v>Europska koalicija</v>
      </c>
      <c r="D36" s="9" t="str">
        <f ca="1">IFERROR(__xludf.DUMMYFUNCTION("GOOGLETRANSLATE(A40, ""pt"", ""cs"")"),"Evropská koalice")</f>
        <v>Evropská koalice</v>
      </c>
      <c r="E36" s="9" t="str">
        <f ca="1">IFERROR(__xludf.DUMMYFUNCTION("GOOGLETRANSLATE(A40, ""pt"", ""da"")"),"Europæisk koalition")</f>
        <v>Europæisk koalition</v>
      </c>
      <c r="F36" s="9" t="str">
        <f ca="1">IFERROR(__xludf.DUMMYFUNCTION("GOOGLETRANSLATE(A40, ""pt"", ""nl"")"),"Europese coalitie")</f>
        <v>Europese coalitie</v>
      </c>
      <c r="G36" s="9" t="str">
        <f ca="1">IFERROR(__xludf.DUMMYFUNCTION("GOOGLETRANSLATE(A40, ""pt"", ""en"")"),"European coalition")</f>
        <v>European coalition</v>
      </c>
      <c r="H36" s="9" t="str">
        <f ca="1">IFERROR(__xludf.DUMMYFUNCTION("GOOGLETRANSLATE(A40, ""pt"", ""et"")"),"Euroopa koalitsioon")</f>
        <v>Euroopa koalitsioon</v>
      </c>
      <c r="I36" s="9" t="str">
        <f ca="1">IFERROR(__xludf.DUMMYFUNCTION("GOOGLETRANSLATE(A40, ""pt"", ""fi"")"),"Eurooppalainen koalitio")</f>
        <v>Eurooppalainen koalitio</v>
      </c>
      <c r="J36" s="9" t="str">
        <f ca="1">IFERROR(__xludf.DUMMYFUNCTION("GOOGLETRANSLATE(A40, ""pt"", ""fr"")"),"Coalition européenne")</f>
        <v>Coalition européenne</v>
      </c>
      <c r="K36" s="9" t="str">
        <f ca="1">IFERROR(__xludf.DUMMYFUNCTION("GOOGLETRANSLATE(A40, ""pt"", ""de"")"),"Europäische Koalition")</f>
        <v>Europäische Koalition</v>
      </c>
      <c r="L36" s="9" t="str">
        <f ca="1">IFERROR(__xludf.DUMMYFUNCTION("GOOGLETRANSLATE(A40, ""pt"", ""el"")"),"Ευρωπαϊκός συνασπισμός")</f>
        <v>Ευρωπαϊκός συνασπισμός</v>
      </c>
      <c r="M36" s="9" t="str">
        <f ca="1">IFERROR(__xludf.DUMMYFUNCTION("GOOGLETRANSLATE(A40, ""pt"", ""hu"")"),"Európai koalíció")</f>
        <v>Európai koalíció</v>
      </c>
      <c r="N36" s="9" t="str">
        <f ca="1">IFERROR(__xludf.DUMMYFUNCTION("GOOGLETRANSLATE(A40, ""pt"", ""ga"")"),"Comhghuaillíocht na hEorpa")</f>
        <v>Comhghuaillíocht na hEorpa</v>
      </c>
      <c r="O36" s="9" t="str">
        <f ca="1">IFERROR(__xludf.DUMMYFUNCTION("GOOGLETRANSLATE(A40, ""pt"", ""it"")"),"Coalizione europea")</f>
        <v>Coalizione europea</v>
      </c>
      <c r="P36" s="9" t="str">
        <f ca="1">IFERROR(__xludf.DUMMYFUNCTION("GOOGLETRANSLATE(A40, ""pt"", ""lv"")"),"Eiropas koalīcija")</f>
        <v>Eiropas koalīcija</v>
      </c>
      <c r="Q36" s="9" t="str">
        <f ca="1">IFERROR(__xludf.DUMMYFUNCTION("GOOGLETRANSLATE(A40, ""pt"", ""lt"")"),"Europos koalicija")</f>
        <v>Europos koalicija</v>
      </c>
      <c r="R36" s="9" t="str">
        <f ca="1">IFERROR(__xludf.DUMMYFUNCTION("GOOGLETRANSLATE(A40, ""pt"", ""mt"")"),"Koalizzjoni Ewropea")</f>
        <v>Koalizzjoni Ewropea</v>
      </c>
      <c r="S36" s="9" t="str">
        <f ca="1">IFERROR(__xludf.DUMMYFUNCTION("GOOGLETRANSLATE(A40, ""pt"", ""pl"")"),"Koalicja europejska")</f>
        <v>Koalicja europejska</v>
      </c>
      <c r="T36" s="9" t="str">
        <f ca="1">IFERROR(__xludf.DUMMYFUNCTION("GOOGLETRANSLATE(A40, ""pt"", ""ro"")"),"Coaliția europeană")</f>
        <v>Coaliția europeană</v>
      </c>
      <c r="U36" s="9" t="str">
        <f ca="1">IFERROR(__xludf.DUMMYFUNCTION("GOOGLETRANSLATE(A40, ""pt"", ""sk"")"),"Európska koalícia")</f>
        <v>Európska koalícia</v>
      </c>
      <c r="V36" s="9" t="str">
        <f ca="1">IFERROR(__xludf.DUMMYFUNCTION("GOOGLETRANSLATE(A40, ""pt"", ""sl"")"),"Evropska koalicija")</f>
        <v>Evropska koalicija</v>
      </c>
      <c r="W36" s="9" t="str">
        <f ca="1">IFERROR(__xludf.DUMMYFUNCTION("GOOGLETRANSLATE(A40, ""pt"", ""es"")"),"Coalición europea")</f>
        <v>Coalición europea</v>
      </c>
      <c r="X36" s="9" t="str">
        <f ca="1">IFERROR(__xludf.DUMMYFUNCTION("GOOGLETRANSLATE(A40, ""pt"", ""sv"")"),"Europeisk koalition")</f>
        <v>Europeisk koalition</v>
      </c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 ht="14">
      <c r="A37" s="4" t="s">
        <v>57</v>
      </c>
      <c r="B37" s="9" t="str">
        <f ca="1">IFERROR(__xludf.DUMMYFUNCTION("GOOGLETRANSLATE(A41, ""pt"", ""bg"")"),"Европейска избирателна система 2019")</f>
        <v>Европейска избирателна система 2019</v>
      </c>
      <c r="C37" s="9" t="str">
        <f ca="1">IFERROR(__xludf.DUMMYFUNCTION("GOOGLETRANSLATE(A41, ""pt"", ""hr"")"),"Europski izborni sustav 2019")</f>
        <v>Europski izborni sustav 2019</v>
      </c>
      <c r="D37" s="9" t="str">
        <f ca="1">IFERROR(__xludf.DUMMYFUNCTION("GOOGLETRANSLATE(A41, ""pt"", ""cs"")"),"Evropský volební systém 2019")</f>
        <v>Evropský volební systém 2019</v>
      </c>
      <c r="E37" s="9" t="str">
        <f ca="1">IFERROR(__xludf.DUMMYFUNCTION("GOOGLETRANSLATE(A41, ""pt"", ""da"")"),"Europæisk valgsystem 2019")</f>
        <v>Europæisk valgsystem 2019</v>
      </c>
      <c r="F37" s="9" t="str">
        <f ca="1">IFERROR(__xludf.DUMMYFUNCTION("GOOGLETRANSLATE(A41, ""pt"", ""nl"")"),"Europees kiesstelsel 2019")</f>
        <v>Europees kiesstelsel 2019</v>
      </c>
      <c r="G37" s="9" t="str">
        <f ca="1">IFERROR(__xludf.DUMMYFUNCTION("GOOGLETRANSLATE(A41, ""pt"", ""en"")"),"European Electoral System 2019")</f>
        <v>European Electoral System 2019</v>
      </c>
      <c r="H37" s="9" t="str">
        <f ca="1">IFERROR(__xludf.DUMMYFUNCTION("GOOGLETRANSLATE(A41, ""pt"", ""et"")"),"Euroopa valimissüsteem 2019")</f>
        <v>Euroopa valimissüsteem 2019</v>
      </c>
      <c r="I37" s="9" t="str">
        <f ca="1">IFERROR(__xludf.DUMMYFUNCTION("GOOGLETRANSLATE(A41, ""pt"", ""fi"")"),"Euroopan vaalijärjestelmä 2019")</f>
        <v>Euroopan vaalijärjestelmä 2019</v>
      </c>
      <c r="J37" s="9" t="str">
        <f ca="1">IFERROR(__xludf.DUMMYFUNCTION("GOOGLETRANSLATE(A41, ""pt"", ""fr"")"),"Système électoral européen 2019")</f>
        <v>Système électoral européen 2019</v>
      </c>
      <c r="K37" s="9" t="str">
        <f ca="1">IFERROR(__xludf.DUMMYFUNCTION("GOOGLETRANSLATE(A41, ""pt"", ""de"")"),"Europäisches Wahlsystem 2019")</f>
        <v>Europäisches Wahlsystem 2019</v>
      </c>
      <c r="L37" s="9" t="str">
        <f ca="1">IFERROR(__xludf.DUMMYFUNCTION("GOOGLETRANSLATE(A41, ""pt"", ""el"")"),"Ευρωπαϊκό εκλογικό σύστημα 2019")</f>
        <v>Ευρωπαϊκό εκλογικό σύστημα 2019</v>
      </c>
      <c r="M37" s="9" t="str">
        <f ca="1">IFERROR(__xludf.DUMMYFUNCTION("GOOGLETRANSLATE(A41, ""pt"", ""hu"")"),"Európai választási rendszer 2019")</f>
        <v>Európai választási rendszer 2019</v>
      </c>
      <c r="N37" s="9" t="str">
        <f ca="1">IFERROR(__xludf.DUMMYFUNCTION("GOOGLETRANSLATE(A41, ""pt"", ""ga"")"),"Córas Toghcháin na hEorpa 2019")</f>
        <v>Córas Toghcháin na hEorpa 2019</v>
      </c>
      <c r="O37" s="9" t="str">
        <f ca="1">IFERROR(__xludf.DUMMYFUNCTION("GOOGLETRANSLATE(A41, ""pt"", ""it"")"),"Sistema elettorale europeo 2019")</f>
        <v>Sistema elettorale europeo 2019</v>
      </c>
      <c r="P37" s="9" t="str">
        <f ca="1">IFERROR(__xludf.DUMMYFUNCTION("GOOGLETRANSLATE(A41, ""pt"", ""lv"")"),"Eiropas vēlēšanu sistēma 2019")</f>
        <v>Eiropas vēlēšanu sistēma 2019</v>
      </c>
      <c r="Q37" s="9" t="str">
        <f ca="1">IFERROR(__xludf.DUMMYFUNCTION("GOOGLETRANSLATE(A41, ""pt"", ""lt"")"),"2019 m. Europos rinkimų sistema")</f>
        <v>2019 m. Europos rinkimų sistema</v>
      </c>
      <c r="R37" s="9" t="str">
        <f ca="1">IFERROR(__xludf.DUMMYFUNCTION("GOOGLETRANSLATE(A41, ""pt"", ""mt"")"),"Sistema Elettorali Ewropea 2019")</f>
        <v>Sistema Elettorali Ewropea 2019</v>
      </c>
      <c r="S37" s="9" t="str">
        <f ca="1">IFERROR(__xludf.DUMMYFUNCTION("GOOGLETRANSLATE(A41, ""pt"", ""pl"")"),"Europejski system wyborczy 2019")</f>
        <v>Europejski system wyborczy 2019</v>
      </c>
      <c r="T37" s="9" t="str">
        <f ca="1">IFERROR(__xludf.DUMMYFUNCTION("GOOGLETRANSLATE(A41, ""pt"", ""ro"")"),"Sistemul electoral european 2019")</f>
        <v>Sistemul electoral european 2019</v>
      </c>
      <c r="U37" s="9" t="str">
        <f ca="1">IFERROR(__xludf.DUMMYFUNCTION("GOOGLETRANSLATE(A41, ""pt"", ""sk"")"),"Európsky volebný systém 2019")</f>
        <v>Európsky volebný systém 2019</v>
      </c>
      <c r="V37" s="9" t="str">
        <f ca="1">IFERROR(__xludf.DUMMYFUNCTION("GOOGLETRANSLATE(A41, ""pt"", ""sl"")"),"Evropski volilni sistem 2019")</f>
        <v>Evropski volilni sistem 2019</v>
      </c>
      <c r="W37" s="9" t="str">
        <f ca="1">IFERROR(__xludf.DUMMYFUNCTION("GOOGLETRANSLATE(A41, ""pt"", ""es"")"),"Sistema Electoral Europeo 2019")</f>
        <v>Sistema Electoral Europeo 2019</v>
      </c>
      <c r="X37" s="9" t="str">
        <f ca="1">IFERROR(__xludf.DUMMYFUNCTION("GOOGLETRANSLATE(A41, ""pt"", ""sv"")"),"Europeiska valsystemet 2019")</f>
        <v>Europeiska valsystemet 2019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 ht="14">
      <c r="A38" s="4" t="s">
        <v>58</v>
      </c>
      <c r="B38" s="9" t="str">
        <f ca="1">IFERROR(__xludf.DUMMYFUNCTION("GOOGLETRANSLATE(A42, ""pt"", ""bg"")"),"Бъдеще на Европа 2019")</f>
        <v>Бъдеще на Европа 2019</v>
      </c>
      <c r="C38" s="9" t="str">
        <f ca="1">IFERROR(__xludf.DUMMYFUNCTION("GOOGLETRANSLATE(A42, ""pt"", ""hr"")"),"Budućnost Europe 2019")</f>
        <v>Budućnost Europe 2019</v>
      </c>
      <c r="D38" s="9" t="str">
        <f ca="1">IFERROR(__xludf.DUMMYFUNCTION("GOOGLETRANSLATE(A42, ""pt"", ""cs"")"),"Budoucnost Evropy 2019")</f>
        <v>Budoucnost Evropy 2019</v>
      </c>
      <c r="E38" s="9" t="str">
        <f ca="1">IFERROR(__xludf.DUMMYFUNCTION("GOOGLETRANSLATE(A42, ""pt"", ""da"")"),"Future of Europe 2019")</f>
        <v>Future of Europe 2019</v>
      </c>
      <c r="F38" s="9" t="str">
        <f ca="1">IFERROR(__xludf.DUMMYFUNCTION("GOOGLETRANSLATE(A42, ""pt"", ""nl"")"),"Toekomst van Europa 2019")</f>
        <v>Toekomst van Europa 2019</v>
      </c>
      <c r="G38" s="9" t="str">
        <f ca="1">IFERROR(__xludf.DUMMYFUNCTION("GOOGLETRANSLATE(A42, ""pt"", ""en"")"),"future of Europe 2019")</f>
        <v>future of Europe 2019</v>
      </c>
      <c r="H38" s="9" t="str">
        <f ca="1">IFERROR(__xludf.DUMMYFUNCTION("GOOGLETRANSLATE(A42, ""pt"", ""et"")"),"Euroopa tulevik 2019")</f>
        <v>Euroopa tulevik 2019</v>
      </c>
      <c r="I38" s="9" t="str">
        <f ca="1">IFERROR(__xludf.DUMMYFUNCTION("GOOGLETRANSLATE(A42, ""pt"", ""fi"")"),"Euroopan tulevaisuus 2019")</f>
        <v>Euroopan tulevaisuus 2019</v>
      </c>
      <c r="J38" s="9" t="str">
        <f ca="1">IFERROR(__xludf.DUMMYFUNCTION("GOOGLETRANSLATE(A42, ""pt"", ""fr"")"),"Future of Europe 2019")</f>
        <v>Future of Europe 2019</v>
      </c>
      <c r="K38" s="9" t="str">
        <f ca="1">IFERROR(__xludf.DUMMYFUNCTION("GOOGLETRANSLATE(A42, ""pt"", ""de"")"),"Zukunft Europas 2019")</f>
        <v>Zukunft Europas 2019</v>
      </c>
      <c r="L38" s="9" t="str">
        <f ca="1">IFERROR(__xludf.DUMMYFUNCTION("GOOGLETRANSLATE(A42, ""pt"", ""el"")"),"μέλλον της Ευρώπης 2019")</f>
        <v>μέλλον της Ευρώπης 2019</v>
      </c>
      <c r="M38" s="9" t="str">
        <f ca="1">IFERROR(__xludf.DUMMYFUNCTION("GOOGLETRANSLATE(A42, ""pt"", ""hu"")"),"Európa jövője 2019")</f>
        <v>Európa jövője 2019</v>
      </c>
      <c r="N38" s="9" t="str">
        <f ca="1">IFERROR(__xludf.DUMMYFUNCTION("GOOGLETRANSLATE(A42, ""pt"", ""ga"")"),"Todhchaí na hEorpa 2019")</f>
        <v>Todhchaí na hEorpa 2019</v>
      </c>
      <c r="O38" s="9" t="str">
        <f ca="1">IFERROR(__xludf.DUMMYFUNCTION("GOOGLETRANSLATE(A42, ""pt"", ""it"")"),"Future of Europe 2019")</f>
        <v>Future of Europe 2019</v>
      </c>
      <c r="P38" s="9" t="str">
        <f ca="1">IFERROR(__xludf.DUMMYFUNCTION("GOOGLETRANSLATE(A42, ""pt"", ""lv"")"),"Eiropas nākotne 2019")</f>
        <v>Eiropas nākotne 2019</v>
      </c>
      <c r="Q38" s="9" t="str">
        <f ca="1">IFERROR(__xludf.DUMMYFUNCTION("GOOGLETRANSLATE(A42, ""pt"", ""lt"")"),"2019 m. Europos ateitis")</f>
        <v>2019 m. Europos ateitis</v>
      </c>
      <c r="R38" s="9" t="str">
        <f ca="1">IFERROR(__xludf.DUMMYFUNCTION("GOOGLETRANSLATE(A42, ""pt"", ""mt"")"),"Futur tal-Ewropa 2019")</f>
        <v>Futur tal-Ewropa 2019</v>
      </c>
      <c r="S38" s="9" t="str">
        <f ca="1">IFERROR(__xludf.DUMMYFUNCTION("GOOGLETRANSLATE(A42, ""pt"", ""pl"")"),"Przyszłość Europy 2019")</f>
        <v>Przyszłość Europy 2019</v>
      </c>
      <c r="T38" s="9" t="str">
        <f ca="1">IFERROR(__xludf.DUMMYFUNCTION("GOOGLETRANSLATE(A42, ""pt"", ""ro"")"),"Viitorul Europei 2019")</f>
        <v>Viitorul Europei 2019</v>
      </c>
      <c r="U38" s="9" t="str">
        <f ca="1">IFERROR(__xludf.DUMMYFUNCTION("GOOGLETRANSLATE(A42, ""pt"", ""sk"")"),"Budúcnosť Európy 2019")</f>
        <v>Budúcnosť Európy 2019</v>
      </c>
      <c r="V38" s="9" t="str">
        <f ca="1">IFERROR(__xludf.DUMMYFUNCTION("GOOGLETRANSLATE(A42, ""pt"", ""sl"")"),"Prihodnost Evrope 2019")</f>
        <v>Prihodnost Evrope 2019</v>
      </c>
      <c r="W38" s="9" t="str">
        <f ca="1">IFERROR(__xludf.DUMMYFUNCTION("GOOGLETRANSLATE(A42, ""pt"", ""es"")"),"Future of Europe 2019")</f>
        <v>Future of Europe 2019</v>
      </c>
      <c r="X38" s="9" t="str">
        <f ca="1">IFERROR(__xludf.DUMMYFUNCTION("GOOGLETRANSLATE(A42, ""pt"", ""sv"")"),"Europas framtid 2019")</f>
        <v>Europas framtid 2019</v>
      </c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5" ht="14">
      <c r="A39" s="4" t="s">
        <v>59</v>
      </c>
      <c r="B39" s="9" t="str">
        <f ca="1">IFERROR(__xludf.DUMMYFUNCTION("GOOGLETRANSLATE(A43, ""pt"", ""bg"")"),"Европейски Fakenews 2019")</f>
        <v>Европейски Fakenews 2019</v>
      </c>
      <c r="C39" s="9" t="str">
        <f ca="1">IFERROR(__xludf.DUMMYFUNCTION("GOOGLETRANSLATE(A43, ""pt"", ""hr"")"),"Europski fakenews 2019")</f>
        <v>Europski fakenews 2019</v>
      </c>
      <c r="D39" s="9" t="str">
        <f ca="1">IFERROR(__xludf.DUMMYFUNCTION("GOOGLETRANSLATE(A43, ""pt"", ""cs"")"),"Evropské Feakews 2019")</f>
        <v>Evropské Feakews 2019</v>
      </c>
      <c r="E39" s="9" t="str">
        <f ca="1">IFERROR(__xludf.DUMMYFUNCTION("GOOGLETRANSLATE(A43, ""pt"", ""da"")"),"European Fakenews 2019")</f>
        <v>European Fakenews 2019</v>
      </c>
      <c r="F39" s="9" t="str">
        <f ca="1">IFERROR(__xludf.DUMMYFUNCTION("GOOGLETRANSLATE(A43, ""pt"", ""nl"")"),"Europese Fainews 2019")</f>
        <v>Europese Fainews 2019</v>
      </c>
      <c r="G39" s="9" t="str">
        <f ca="1">IFERROR(__xludf.DUMMYFUNCTION("GOOGLETRANSLATE(A43, ""pt"", ""en"")"),"European FakeNews 2019")</f>
        <v>European FakeNews 2019</v>
      </c>
      <c r="H39" s="9" t="str">
        <f ca="1">IFERROR(__xludf.DUMMYFUNCTION("GOOGLETRANSLATE(A43, ""pt"", ""et"")"),"Euroopa fakenews 2019")</f>
        <v>Euroopa fakenews 2019</v>
      </c>
      <c r="I39" s="9" t="str">
        <f ca="1">IFERROR(__xludf.DUMMYFUNCTION("GOOGLETRANSLATE(A43, ""pt"", ""fi"")"),"Eurooppalaiset fakenews 2019")</f>
        <v>Eurooppalaiset fakenews 2019</v>
      </c>
      <c r="J39" s="9" t="str">
        <f ca="1">IFERROR(__xludf.DUMMYFUNCTION("GOOGLETRANSLATE(A43, ""pt"", ""fr"")"),"FAKENEWS EUROCHIERS 2019")</f>
        <v>FAKENEWS EUROCHIERS 2019</v>
      </c>
      <c r="K39" s="9" t="str">
        <f ca="1">IFERROR(__xludf.DUMMYFUNCTION("GOOGLETRANSLATE(A43, ""pt"", ""de"")"),"Europäische Fakenews 2019")</f>
        <v>Europäische Fakenews 2019</v>
      </c>
      <c r="L39" s="9" t="str">
        <f ca="1">IFERROR(__xludf.DUMMYFUNCTION("GOOGLETRANSLATE(A43, ""pt"", ""el"")"),"Ευρωπαϊκό Fakenews 2019")</f>
        <v>Ευρωπαϊκό Fakenews 2019</v>
      </c>
      <c r="M39" s="9" t="str">
        <f ca="1">IFERROR(__xludf.DUMMYFUNCTION("GOOGLETRANSLATE(A43, ""pt"", ""hu"")"),"Európai Fakenews 2019")</f>
        <v>Európai Fakenews 2019</v>
      </c>
      <c r="N39" s="9" t="str">
        <f ca="1">IFERROR(__xludf.DUMMYFUNCTION("GOOGLETRANSLATE(A43, ""pt"", ""ga"")"),"Fakenews na hEorpa 2019")</f>
        <v>Fakenews na hEorpa 2019</v>
      </c>
      <c r="O39" s="9" t="str">
        <f ca="1">IFERROR(__xludf.DUMMYFUNCTION("GOOGLETRANSLATE(A43, ""pt"", ""it"")"),"European Fakenews 2019")</f>
        <v>European Fakenews 2019</v>
      </c>
      <c r="P39" s="9" t="str">
        <f ca="1">IFERROR(__xludf.DUMMYFUNCTION("GOOGLETRANSLATE(A43, ""pt"", ""lv"")"),"Eiropas FakeNews 2019")</f>
        <v>Eiropas FakeNews 2019</v>
      </c>
      <c r="Q39" s="9" t="str">
        <f ca="1">IFERROR(__xludf.DUMMYFUNCTION("GOOGLETRANSLATE(A43, ""pt"", ""lt"")"),"Europos „Fakenews 2019“")</f>
        <v>Europos „Fakenews 2019“</v>
      </c>
      <c r="R39" s="9" t="str">
        <f ca="1">IFERROR(__xludf.DUMMYFUNCTION("GOOGLETRANSLATE(A43, ""pt"", ""mt"")"),"Fakenews Ewropej 2019")</f>
        <v>Fakenews Ewropej 2019</v>
      </c>
      <c r="S39" s="9" t="str">
        <f ca="1">IFERROR(__xludf.DUMMYFUNCTION("GOOGLETRANSLATE(A43, ""pt"", ""pl"")"),"Europejski Fakenews 2019")</f>
        <v>Europejski Fakenews 2019</v>
      </c>
      <c r="T39" s="9" t="str">
        <f ca="1">IFERROR(__xludf.DUMMYFUNCTION("GOOGLETRANSLATE(A43, ""pt"", ""ro"")"),"Fakeews european 2019")</f>
        <v>Fakeews european 2019</v>
      </c>
      <c r="U39" s="9" t="str">
        <f ca="1">IFERROR(__xludf.DUMMYFUNCTION("GOOGLETRANSLATE(A43, ""pt"", ""sk"")"),"Európske Fakenews 2019")</f>
        <v>Európske Fakenews 2019</v>
      </c>
      <c r="V39" s="9" t="str">
        <f ca="1">IFERROR(__xludf.DUMMYFUNCTION("GOOGLETRANSLATE(A43, ""pt"", ""sl"")"),"Evropski fakenews 2019")</f>
        <v>Evropski fakenews 2019</v>
      </c>
      <c r="W39" s="9" t="str">
        <f ca="1">IFERROR(__xludf.DUMMYFUNCTION("GOOGLETRANSLATE(A43, ""pt"", ""es"")"),"European Fakenews 2019")</f>
        <v>European Fakenews 2019</v>
      </c>
      <c r="X39" s="9" t="str">
        <f ca="1">IFERROR(__xludf.DUMMYFUNCTION("GOOGLETRANSLATE(A43, ""pt"", ""sv"")"),"Europeiska Fakenews 2019")</f>
        <v>Europeiska Fakenews 2019</v>
      </c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 ht="14">
      <c r="A40" s="4" t="s">
        <v>60</v>
      </c>
      <c r="B40" s="9" t="str">
        <f ca="1">IFERROR(__xludf.DUMMYFUNCTION("GOOGLETRANSLATE(A44, ""pt"", ""bg"")"),"Европа на изборите 2019")</f>
        <v>Европа на изборите 2019</v>
      </c>
      <c r="C40" s="9" t="str">
        <f ca="1">IFERROR(__xludf.DUMMYFUNCTION("GOOGLETRANSLATE(A44, ""pt"", ""hr"")"),"Europski izbori 2019")</f>
        <v>Europski izbori 2019</v>
      </c>
      <c r="D40" s="9" t="str">
        <f ca="1">IFERROR(__xludf.DUMMYFUNCTION("GOOGLETRANSLATE(A44, ""pt"", ""cs"")"),"Evropské volby 2019")</f>
        <v>Evropské volby 2019</v>
      </c>
      <c r="E40" s="9" t="str">
        <f ca="1">IFERROR(__xludf.DUMMYFUNCTION("GOOGLETRANSLATE(A44, ""pt"", ""da"")"),"Europaistiske valg 2019")</f>
        <v>Europaistiske valg 2019</v>
      </c>
      <c r="F40" s="9" t="str">
        <f ca="1">IFERROR(__xludf.DUMMYFUNCTION("GOOGLETRANSLATE(A44, ""pt"", ""nl"")"),"Europaistische verkiezingen 2019")</f>
        <v>Europaistische verkiezingen 2019</v>
      </c>
      <c r="G40" s="9" t="str">
        <f ca="1">IFERROR(__xludf.DUMMYFUNCTION("GOOGLETRANSLATE(A44, ""pt"", ""en"")"),"Europeist Elections 2019")</f>
        <v>Europeist Elections 2019</v>
      </c>
      <c r="H40" s="9" t="str">
        <f ca="1">IFERROR(__xludf.DUMMYFUNCTION("GOOGLETRANSLATE(A44, ""pt"", ""et"")"),"Euroopaunistide valimised 2019")</f>
        <v>Euroopaunistide valimised 2019</v>
      </c>
      <c r="I40" s="9" t="str">
        <f ca="1">IFERROR(__xludf.DUMMYFUNCTION("GOOGLETRANSLATE(A44, ""pt"", ""fi"")"),"Euroopan vaalit 2019")</f>
        <v>Euroopan vaalit 2019</v>
      </c>
      <c r="J40" s="9" t="str">
        <f ca="1">IFERROR(__xludf.DUMMYFUNCTION("GOOGLETRANSLATE(A44, ""pt"", ""fr"")"),"Élections européennes 2019")</f>
        <v>Élections européennes 2019</v>
      </c>
      <c r="K40" s="9" t="str">
        <f ca="1">IFERROR(__xludf.DUMMYFUNCTION("GOOGLETRANSLATE(A44, ""pt"", ""de"")"),"Europaistische Wahlen 2019")</f>
        <v>Europaistische Wahlen 2019</v>
      </c>
      <c r="L40" s="9" t="str">
        <f ca="1">IFERROR(__xludf.DUMMYFUNCTION("GOOGLETRANSLATE(A44, ""pt"", ""el"")"),"Europeist Elections 2019")</f>
        <v>Europeist Elections 2019</v>
      </c>
      <c r="M40" s="9" t="str">
        <f ca="1">IFERROR(__xludf.DUMMYFUNCTION("GOOGLETRANSLATE(A44, ""pt"", ""hu"")"),"Európa választások 2019")</f>
        <v>Európa választások 2019</v>
      </c>
      <c r="N40" s="9" t="str">
        <f ca="1">IFERROR(__xludf.DUMMYFUNCTION("GOOGLETRANSLATE(A44, ""pt"", ""ga"")"),"Toghcháin Eoraipeacha 2019")</f>
        <v>Toghcháin Eoraipeacha 2019</v>
      </c>
      <c r="O40" s="9" t="str">
        <f ca="1">IFERROR(__xludf.DUMMYFUNCTION("GOOGLETRANSLATE(A44, ""pt"", ""it"")"),"Elezioni europee 2019")</f>
        <v>Elezioni europee 2019</v>
      </c>
      <c r="P40" s="9" t="str">
        <f ca="1">IFERROR(__xludf.DUMMYFUNCTION("GOOGLETRANSLATE(A44, ""pt"", ""lv"")"),"Eiropas vēlēšanas 2019")</f>
        <v>Eiropas vēlēšanas 2019</v>
      </c>
      <c r="Q40" s="9" t="str">
        <f ca="1">IFERROR(__xludf.DUMMYFUNCTION("GOOGLETRANSLATE(A44, ""pt"", ""lt"")"),"2019 m. Europos rinkimai")</f>
        <v>2019 m. Europos rinkimai</v>
      </c>
      <c r="R40" s="9" t="str">
        <f ca="1">IFERROR(__xludf.DUMMYFUNCTION("GOOGLETRANSLATE(A44, ""pt"", ""mt"")"),"Elezzjonijiet Ewropej 2019")</f>
        <v>Elezzjonijiet Ewropej 2019</v>
      </c>
      <c r="S40" s="9" t="str">
        <f ca="1">IFERROR(__xludf.DUMMYFUNCTION("GOOGLETRANSLATE(A44, ""pt"", ""pl"")"),"Wybory w Europie 2019")</f>
        <v>Wybory w Europie 2019</v>
      </c>
      <c r="T40" s="9" t="str">
        <f ca="1">IFERROR(__xludf.DUMMYFUNCTION("GOOGLETRANSLATE(A44, ""pt"", ""ro"")"),"Alegerile din Europa 2019")</f>
        <v>Alegerile din Europa 2019</v>
      </c>
      <c r="U40" s="9" t="str">
        <f ca="1">IFERROR(__xludf.DUMMYFUNCTION("GOOGLETRANSLATE(A44, ""pt"", ""sk"")"),"Európske voľby 2019")</f>
        <v>Európske voľby 2019</v>
      </c>
      <c r="V40" s="9" t="str">
        <f ca="1">IFERROR(__xludf.DUMMYFUNCTION("GOOGLETRANSLATE(A44, ""pt"", ""sl"")"),"Evropelistične volitve 2019")</f>
        <v>Evropelistične volitve 2019</v>
      </c>
      <c r="W40" s="9" t="str">
        <f ca="1">IFERROR(__xludf.DUMMYFUNCTION("GOOGLETRANSLATE(A44, ""pt"", ""es"")"),"Elecciones europeas 2019")</f>
        <v>Elecciones europeas 2019</v>
      </c>
      <c r="X40" s="9" t="str">
        <f ca="1">IFERROR(__xludf.DUMMYFUNCTION("GOOGLETRANSLATE(A44, ""pt"", ""sv"")"),"Europeistiska val 2019")</f>
        <v>Europeistiska val 2019</v>
      </c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 ht="14">
      <c r="A41" s="4" t="s">
        <v>61</v>
      </c>
      <c r="B41" s="9" t="str">
        <f ca="1">IFERROR(__xludf.DUMMYFUNCTION("GOOGLETRANSLATE(A45, ""pt"", ""bg"")"),"Антиевропеист 2019")</f>
        <v>Антиевропеист 2019</v>
      </c>
      <c r="C41" s="9" t="str">
        <f ca="1">IFERROR(__xludf.DUMMYFUNCTION("GOOGLETRANSLATE(A45, ""pt"", ""hr"")"),"Anti-europeist 2019")</f>
        <v>Anti-europeist 2019</v>
      </c>
      <c r="D41" s="9" t="str">
        <f ca="1">IFERROR(__xludf.DUMMYFUNCTION("GOOGLETRANSLATE(A45, ""pt"", ""cs"")"),"Antieuropeist 2019")</f>
        <v>Antieuropeist 2019</v>
      </c>
      <c r="E41" s="9" t="str">
        <f ca="1">IFERROR(__xludf.DUMMYFUNCTION("GOOGLETRANSLATE(A45, ""pt"", ""da"")"),"Anti-Europeist 2019")</f>
        <v>Anti-Europeist 2019</v>
      </c>
      <c r="F41" s="9" t="str">
        <f ca="1">IFERROR(__xludf.DUMMYFUNCTION("GOOGLETRANSLATE(A45, ""pt"", ""nl"")"),"Anti-europeist 2019")</f>
        <v>Anti-europeist 2019</v>
      </c>
      <c r="G41" s="9" t="str">
        <f ca="1">IFERROR(__xludf.DUMMYFUNCTION("GOOGLETRANSLATE(A45, ""pt"", ""en"")"),"anti-Europeist 2019")</f>
        <v>anti-Europeist 2019</v>
      </c>
      <c r="H41" s="9" t="str">
        <f ca="1">IFERROR(__xludf.DUMMYFUNCTION("GOOGLETRANSLATE(A45, ""pt"", ""et"")"),"Euroopa-vastane 2019")</f>
        <v>Euroopa-vastane 2019</v>
      </c>
      <c r="I41" s="9" t="str">
        <f ca="1">IFERROR(__xludf.DUMMYFUNCTION("GOOGLETRANSLATE(A45, ""pt"", ""fi"")"),"Euroopan vastainen 2019")</f>
        <v>Euroopan vastainen 2019</v>
      </c>
      <c r="J41" s="9" t="str">
        <f ca="1">IFERROR(__xludf.DUMMYFUNCTION("GOOGLETRANSLATE(A45, ""pt"", ""fr"")"),"Anti-Europeist 2019")</f>
        <v>Anti-Europeist 2019</v>
      </c>
      <c r="K41" s="9" t="str">
        <f ca="1">IFERROR(__xludf.DUMMYFUNCTION("GOOGLETRANSLATE(A45, ""pt"", ""de"")"),"Anti-Europheist 2019")</f>
        <v>Anti-Europheist 2019</v>
      </c>
      <c r="L41" s="9" t="str">
        <f ca="1">IFERROR(__xludf.DUMMYFUNCTION("GOOGLETRANSLATE(A45, ""pt"", ""el"")"),"αντι-ευεπίστας 2019")</f>
        <v>αντι-ευεπίστας 2019</v>
      </c>
      <c r="M41" s="9" t="str">
        <f ca="1">IFERROR(__xludf.DUMMYFUNCTION("GOOGLETRANSLATE(A45, ""pt"", ""hu"")"),"Európaellenes 2019")</f>
        <v>Európaellenes 2019</v>
      </c>
      <c r="N41" s="9" t="str">
        <f ca="1">IFERROR(__xludf.DUMMYFUNCTION("GOOGLETRANSLATE(A45, ""pt"", ""ga"")"),"Frith-Europeist 2019")</f>
        <v>Frith-Europeist 2019</v>
      </c>
      <c r="O41" s="9" t="str">
        <f ca="1">IFERROR(__xludf.DUMMYFUNCTION("GOOGLETRANSLATE(A45, ""pt"", ""it"")"),"Anti-Europeist 2019")</f>
        <v>Anti-Europeist 2019</v>
      </c>
      <c r="P41" s="9" t="str">
        <f ca="1">IFERROR(__xludf.DUMMYFUNCTION("GOOGLETRANSLATE(A45, ""pt"", ""lv"")"),"anti-europeist 2019")</f>
        <v>anti-europeist 2019</v>
      </c>
      <c r="Q41" s="9" t="str">
        <f ca="1">IFERROR(__xludf.DUMMYFUNCTION("GOOGLETRANSLATE(A45, ""pt"", ""lt"")"),"2019 m. Anti-europalistas")</f>
        <v>2019 m. Anti-europalistas</v>
      </c>
      <c r="R41" s="9" t="str">
        <f ca="1">IFERROR(__xludf.DUMMYFUNCTION("GOOGLETRANSLATE(A45, ""pt"", ""mt"")"),"Anti-Europeist 2019")</f>
        <v>Anti-Europeist 2019</v>
      </c>
      <c r="S41" s="9" t="str">
        <f ca="1">IFERROR(__xludf.DUMMYFUNCTION("GOOGLETRANSLATE(A45, ""pt"", ""pl"")"),"antyeuropejski 2019")</f>
        <v>antyeuropejski 2019</v>
      </c>
      <c r="T41" s="9" t="str">
        <f ca="1">IFERROR(__xludf.DUMMYFUNCTION("GOOGLETRANSLATE(A45, ""pt"", ""ro"")"),"Anti-europeist 2019")</f>
        <v>Anti-europeist 2019</v>
      </c>
      <c r="U41" s="9" t="str">
        <f ca="1">IFERROR(__xludf.DUMMYFUNCTION("GOOGLETRANSLATE(A45, ""pt"", ""sk"")"),"anti-europeista 2019")</f>
        <v>anti-europeista 2019</v>
      </c>
      <c r="V41" s="9" t="str">
        <f ca="1">IFERROR(__xludf.DUMMYFUNCTION("GOOGLETRANSLATE(A45, ""pt"", ""sl"")"),"Anti-evropeist 2019")</f>
        <v>Anti-evropeist 2019</v>
      </c>
      <c r="W41" s="9" t="str">
        <f ca="1">IFERROR(__xludf.DUMMYFUNCTION("GOOGLETRANSLATE(A45, ""pt"", ""es"")"),"anti-europeista 2019")</f>
        <v>anti-europeista 2019</v>
      </c>
      <c r="X41" s="9" t="str">
        <f ca="1">IFERROR(__xludf.DUMMYFUNCTION("GOOGLETRANSLATE(A45, ""pt"", ""sv"")"),"Anti-europeist 2019")</f>
        <v>Anti-europeist 2019</v>
      </c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 ht="14">
      <c r="A42" s="4" t="s">
        <v>62</v>
      </c>
      <c r="B42" s="9" t="str">
        <f ca="1">IFERROR(__xludf.DUMMYFUNCTION("GOOGLETRANSLATE(A46, ""pt"", ""bg"")"),"Европейски еврохисти 2019")</f>
        <v>Европейски еврохисти 2019</v>
      </c>
      <c r="C42" s="9" t="str">
        <f ca="1">IFERROR(__xludf.DUMMYFUNCTION("GOOGLETRANSLATE(A46, ""pt"", ""hr"")"),"Europski Eurotisti 2019")</f>
        <v>Europski Eurotisti 2019</v>
      </c>
      <c r="D42" s="9" t="str">
        <f ca="1">IFERROR(__xludf.DUMMYFUNCTION("GOOGLETRANSLATE(A46, ""pt"", ""cs"")"),"Evropské eurochisty 2019")</f>
        <v>Evropské eurochisty 2019</v>
      </c>
      <c r="E42" s="9" t="str">
        <f ca="1">IFERROR(__xludf.DUMMYFUNCTION("GOOGLETRANSLATE(A46, ""pt"", ""da"")"),"Europæiske eurokister 2019")</f>
        <v>Europæiske eurokister 2019</v>
      </c>
      <c r="F42" s="9" t="str">
        <f ca="1">IFERROR(__xludf.DUMMYFUNCTION("GOOGLETRANSLATE(A46, ""pt"", ""nl"")"),"Europese eurochisten 2019")</f>
        <v>Europese eurochisten 2019</v>
      </c>
      <c r="G42" s="9" t="str">
        <f ca="1">IFERROR(__xludf.DUMMYFUNCTION("GOOGLETRANSLATE(A46, ""pt"", ""en"")"),"European Eurochists 2019")</f>
        <v>European Eurochists 2019</v>
      </c>
      <c r="H42" s="9" t="str">
        <f ca="1">IFERROR(__xludf.DUMMYFUNCTION("GOOGLETRANSLATE(A46, ""pt"", ""et"")"),"Euroopa eurohistid 2019")</f>
        <v>Euroopa eurohistid 2019</v>
      </c>
      <c r="I42" s="9" t="str">
        <f ca="1">IFERROR(__xludf.DUMMYFUNCTION("GOOGLETRANSLATE(A46, ""pt"", ""fi"")"),"Eurooppalaiset Eurochistit 2019")</f>
        <v>Eurooppalaiset Eurochistit 2019</v>
      </c>
      <c r="J42" s="9" t="str">
        <f ca="1">IFERROR(__xludf.DUMMYFUNCTION("GOOGLETRANSLATE(A46, ""pt"", ""fr"")"),"Eurochists européens 2019")</f>
        <v>Eurochists européens 2019</v>
      </c>
      <c r="K42" s="9" t="str">
        <f ca="1">IFERROR(__xludf.DUMMYFUNCTION("GOOGLETRANSLATE(A46, ""pt"", ""de"")"),"Europäische Eurochisten 2019")</f>
        <v>Europäische Eurochisten 2019</v>
      </c>
      <c r="L42" s="9" t="str">
        <f ca="1">IFERROR(__xludf.DUMMYFUNCTION("GOOGLETRANSLATE(A46, ""pt"", ""el"")"),"Ευρωπαίοι Ευρωχιστές 2019")</f>
        <v>Ευρωπαίοι Ευρωχιστές 2019</v>
      </c>
      <c r="M42" s="9" t="str">
        <f ca="1">IFERROR(__xludf.DUMMYFUNCTION("GOOGLETRANSLATE(A46, ""pt"", ""hu"")"),"Európai Eurochists 2019")</f>
        <v>Európai Eurochists 2019</v>
      </c>
      <c r="N42" s="9" t="str">
        <f ca="1">IFERROR(__xludf.DUMMYFUNCTION("GOOGLETRANSLATE(A46, ""pt"", ""ga"")"),"Eurochists na hEorpa 2019")</f>
        <v>Eurochists na hEorpa 2019</v>
      </c>
      <c r="O42" s="9" t="str">
        <f ca="1">IFERROR(__xludf.DUMMYFUNCTION("GOOGLETRANSLATE(A46, ""pt"", ""it"")"),"Europei europei 2019")</f>
        <v>Europei europei 2019</v>
      </c>
      <c r="P42" s="9" t="str">
        <f ca="1">IFERROR(__xludf.DUMMYFUNCTION("GOOGLETRANSLATE(A46, ""pt"", ""lv"")"),"Eiropas Eirocisti 2019")</f>
        <v>Eiropas Eirocisti 2019</v>
      </c>
      <c r="Q42" s="9" t="str">
        <f ca="1">IFERROR(__xludf.DUMMYFUNCTION("GOOGLETRANSLATE(A46, ""pt"", ""lt"")"),"Europos eurochistai 2019 m")</f>
        <v>Europos eurochistai 2019 m</v>
      </c>
      <c r="R42" s="9" t="str">
        <f ca="1">IFERROR(__xludf.DUMMYFUNCTION("GOOGLETRANSLATE(A46, ""pt"", ""mt"")"),"Eurochists Ewropej 2019")</f>
        <v>Eurochists Ewropej 2019</v>
      </c>
      <c r="S42" s="9" t="str">
        <f ca="1">IFERROR(__xludf.DUMMYFUNCTION("GOOGLETRANSLATE(A46, ""pt"", ""pl"")"),"Europejscy Eurochistów 2019")</f>
        <v>Europejscy Eurochistów 2019</v>
      </c>
      <c r="T42" s="9" t="str">
        <f ca="1">IFERROR(__xludf.DUMMYFUNCTION("GOOGLETRANSLATE(A46, ""pt"", ""ro"")"),"Eurochiști europeni 2019")</f>
        <v>Eurochiști europeni 2019</v>
      </c>
      <c r="U42" s="9" t="str">
        <f ca="1">IFERROR(__xludf.DUMMYFUNCTION("GOOGLETRANSLATE(A46, ""pt"", ""sk"")"),"Európski eurochisti 2019")</f>
        <v>Európski eurochisti 2019</v>
      </c>
      <c r="V42" s="9" t="str">
        <f ca="1">IFERROR(__xludf.DUMMYFUNCTION("GOOGLETRANSLATE(A46, ""pt"", ""sl"")"),"Evropski evrohisti 2019")</f>
        <v>Evropski evrohisti 2019</v>
      </c>
      <c r="W42" s="9" t="str">
        <f ca="1">IFERROR(__xludf.DUMMYFUNCTION("GOOGLETRANSLATE(A46, ""pt"", ""es"")"),"Euroquísos europeos 2019")</f>
        <v>Euroquísos europeos 2019</v>
      </c>
      <c r="X42" s="9" t="str">
        <f ca="1">IFERROR(__xludf.DUMMYFUNCTION("GOOGLETRANSLATE(A46, ""pt"", ""sv"")"),"Europeiska eurochister 2019")</f>
        <v>Europeiska eurochister 2019</v>
      </c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1:45" ht="14">
      <c r="A43" s="4" t="s">
        <v>63</v>
      </c>
      <c r="B43" s="9" t="str">
        <f ca="1">IFERROR(__xludf.DUMMYFUNCTION("GOOGLETRANSLATE(A47, ""pt"", ""bg"")"),"Европейска идеология 2019")</f>
        <v>Европейска идеология 2019</v>
      </c>
      <c r="C43" s="9" t="str">
        <f ca="1">IFERROR(__xludf.DUMMYFUNCTION("GOOGLETRANSLATE(A47, ""pt"", ""hr"")"),"Europska ideologija 2019")</f>
        <v>Europska ideologija 2019</v>
      </c>
      <c r="D43" s="9" t="str">
        <f ca="1">IFERROR(__xludf.DUMMYFUNCTION("GOOGLETRANSLATE(A47, ""pt"", ""cs"")"),"Evropská ideologie 2019")</f>
        <v>Evropská ideologie 2019</v>
      </c>
      <c r="E43" s="9" t="str">
        <f ca="1">IFERROR(__xludf.DUMMYFUNCTION("GOOGLETRANSLATE(A47, ""pt"", ""da"")"),"Europæisk ideologi 2019")</f>
        <v>Europæisk ideologi 2019</v>
      </c>
      <c r="F43" s="9" t="str">
        <f ca="1">IFERROR(__xludf.DUMMYFUNCTION("GOOGLETRANSLATE(A47, ""pt"", ""nl"")"),"Europese ideologie 2019")</f>
        <v>Europese ideologie 2019</v>
      </c>
      <c r="G43" s="9" t="str">
        <f ca="1">IFERROR(__xludf.DUMMYFUNCTION("GOOGLETRANSLATE(A47, ""pt"", ""en"")"),"European ideology 2019")</f>
        <v>European ideology 2019</v>
      </c>
      <c r="H43" s="9" t="str">
        <f ca="1">IFERROR(__xludf.DUMMYFUNCTION("GOOGLETRANSLATE(A47, ""pt"", ""et"")"),"Euroopa ideoloogia 2019")</f>
        <v>Euroopa ideoloogia 2019</v>
      </c>
      <c r="I43" s="9" t="str">
        <f ca="1">IFERROR(__xludf.DUMMYFUNCTION("GOOGLETRANSLATE(A47, ""pt"", ""fi"")"),"Eurooppalainen ideologia 2019")</f>
        <v>Eurooppalainen ideologia 2019</v>
      </c>
      <c r="J43" s="9" t="str">
        <f ca="1">IFERROR(__xludf.DUMMYFUNCTION("GOOGLETRANSLATE(A47, ""pt"", ""fr"")"),"Idéologie européenne 2019")</f>
        <v>Idéologie européenne 2019</v>
      </c>
      <c r="K43" s="9" t="str">
        <f ca="1">IFERROR(__xludf.DUMMYFUNCTION("GOOGLETRANSLATE(A47, ""pt"", ""de"")"),"Europäische Ideologie 2019")</f>
        <v>Europäische Ideologie 2019</v>
      </c>
      <c r="L43" s="9" t="str">
        <f ca="1">IFERROR(__xludf.DUMMYFUNCTION("GOOGLETRANSLATE(A47, ""pt"", ""el"")"),"Ευρωπαϊκή ιδεολογία 2019")</f>
        <v>Ευρωπαϊκή ιδεολογία 2019</v>
      </c>
      <c r="M43" s="9" t="str">
        <f ca="1">IFERROR(__xludf.DUMMYFUNCTION("GOOGLETRANSLATE(A47, ""pt"", ""hu"")"),"Európai ideológia 2019")</f>
        <v>Európai ideológia 2019</v>
      </c>
      <c r="N43" s="9" t="str">
        <f ca="1">IFERROR(__xludf.DUMMYFUNCTION("GOOGLETRANSLATE(A47, ""pt"", ""ga"")"),"Idé -eolaíocht na hEorpa 2019")</f>
        <v>Idé -eolaíocht na hEorpa 2019</v>
      </c>
      <c r="O43" s="9" t="str">
        <f ca="1">IFERROR(__xludf.DUMMYFUNCTION("GOOGLETRANSLATE(A47, ""pt"", ""it"")"),"Ideologia europea 2019")</f>
        <v>Ideologia europea 2019</v>
      </c>
      <c r="P43" s="9" t="str">
        <f ca="1">IFERROR(__xludf.DUMMYFUNCTION("GOOGLETRANSLATE(A47, ""pt"", ""lv"")"),"Eiropas ideoloģija 2019")</f>
        <v>Eiropas ideoloģija 2019</v>
      </c>
      <c r="Q43" s="9" t="str">
        <f ca="1">IFERROR(__xludf.DUMMYFUNCTION("GOOGLETRANSLATE(A47, ""pt"", ""lt"")"),"Europos ideologija 2019 m")</f>
        <v>Europos ideologija 2019 m</v>
      </c>
      <c r="R43" s="9" t="str">
        <f ca="1">IFERROR(__xludf.DUMMYFUNCTION("GOOGLETRANSLATE(A47, ""pt"", ""mt"")"),"Ideoloġija Ewropea 2019")</f>
        <v>Ideoloġija Ewropea 2019</v>
      </c>
      <c r="S43" s="9" t="str">
        <f ca="1">IFERROR(__xludf.DUMMYFUNCTION("GOOGLETRANSLATE(A47, ""pt"", ""pl"")"),"Europejska ideologia 2019")</f>
        <v>Europejska ideologia 2019</v>
      </c>
      <c r="T43" s="9" t="str">
        <f ca="1">IFERROR(__xludf.DUMMYFUNCTION("GOOGLETRANSLATE(A47, ""pt"", ""ro"")"),"Ideologie europeană 2019")</f>
        <v>Ideologie europeană 2019</v>
      </c>
      <c r="U43" s="9" t="str">
        <f ca="1">IFERROR(__xludf.DUMMYFUNCTION("GOOGLETRANSLATE(A47, ""pt"", ""sk"")"),"Európska ideológia 2019")</f>
        <v>Európska ideológia 2019</v>
      </c>
      <c r="V43" s="9" t="str">
        <f ca="1">IFERROR(__xludf.DUMMYFUNCTION("GOOGLETRANSLATE(A47, ""pt"", ""sl"")"),"Evropska ideologija 2019")</f>
        <v>Evropska ideologija 2019</v>
      </c>
      <c r="W43" s="9" t="str">
        <f ca="1">IFERROR(__xludf.DUMMYFUNCTION("GOOGLETRANSLATE(A47, ""pt"", ""es"")"),"IDEOLOGÍA Europea 2019")</f>
        <v>IDEOLOGÍA Europea 2019</v>
      </c>
      <c r="X43" s="9" t="str">
        <f ca="1">IFERROR(__xludf.DUMMYFUNCTION("GOOGLETRANSLATE(A47, ""pt"", ""sv"")"),"Europeisk ideologi 2019")</f>
        <v>Europeisk ideologi 2019</v>
      </c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4">
      <c r="A44" s="4" t="s">
        <v>64</v>
      </c>
      <c r="B44" s="9" t="str">
        <f ca="1">IFERROR(__xludf.DUMMYFUNCTION("GOOGLETRANSLATE(A48, ""pt"", ""bg"")"),"Финансиране на европейската кампания през 2019 г.")</f>
        <v>Финансиране на европейската кампания през 2019 г.</v>
      </c>
      <c r="C44" s="9" t="str">
        <f ca="1">IFERROR(__xludf.DUMMYFUNCTION("GOOGLETRANSLATE(A48, ""pt"", ""hr"")"),"2019. financiranje europske kampanje")</f>
        <v>2019. financiranje europske kampanje</v>
      </c>
      <c r="D44" s="9" t="str">
        <f ca="1">IFERROR(__xludf.DUMMYFUNCTION("GOOGLETRANSLATE(A48, ""pt"", ""cs"")"),"Financování evropské kampaně 2019")</f>
        <v>Financování evropské kampaně 2019</v>
      </c>
      <c r="E44" s="9" t="str">
        <f ca="1">IFERROR(__xludf.DUMMYFUNCTION("GOOGLETRANSLATE(A48, ""pt"", ""da"")"),"2019 europæisk kampagnefinansiering")</f>
        <v>2019 europæisk kampagnefinansiering</v>
      </c>
      <c r="F44" s="9" t="str">
        <f ca="1">IFERROR(__xludf.DUMMYFUNCTION("GOOGLETRANSLATE(A48, ""pt"", ""nl"")"),"2019 Europese campagnefinanciering")</f>
        <v>2019 Europese campagnefinanciering</v>
      </c>
      <c r="G44" s="9" t="str">
        <f ca="1">IFERROR(__xludf.DUMMYFUNCTION("GOOGLETRANSLATE(A48, ""pt"", ""en"")"),"2019 European campaign financing")</f>
        <v>2019 European campaign financing</v>
      </c>
      <c r="H44" s="9" t="str">
        <f ca="1">IFERROR(__xludf.DUMMYFUNCTION("GOOGLETRANSLATE(A48, ""pt"", ""et"")"),"2019. aasta Euroopa kampaaniate finantseerimine")</f>
        <v>2019. aasta Euroopa kampaaniate finantseerimine</v>
      </c>
      <c r="I44" s="9" t="str">
        <f ca="1">IFERROR(__xludf.DUMMYFUNCTION("GOOGLETRANSLATE(A48, ""pt"", ""fi"")"),"2019 Euroopan kampanjarahoitus")</f>
        <v>2019 Euroopan kampanjarahoitus</v>
      </c>
      <c r="J44" s="9" t="str">
        <f ca="1">IFERROR(__xludf.DUMMYFUNCTION("GOOGLETRANSLATE(A48, ""pt"", ""fr"")"),"Financement de la campagne européenne 2019")</f>
        <v>Financement de la campagne européenne 2019</v>
      </c>
      <c r="K44" s="9" t="str">
        <f ca="1">IFERROR(__xludf.DUMMYFUNCTION("GOOGLETRANSLATE(A48, ""pt"", ""de"")"),"2019 Europäische Kampagnenfinanzierung")</f>
        <v>2019 Europäische Kampagnenfinanzierung</v>
      </c>
      <c r="L44" s="9" t="str">
        <f ca="1">IFERROR(__xludf.DUMMYFUNCTION("GOOGLETRANSLATE(A48, ""pt"", ""el"")"),"2019 ευρωπαϊκή χρηματοδότηση εκστρατείας")</f>
        <v>2019 ευρωπαϊκή χρηματοδότηση εκστρατείας</v>
      </c>
      <c r="M44" s="9" t="str">
        <f ca="1">IFERROR(__xludf.DUMMYFUNCTION("GOOGLETRANSLATE(A48, ""pt"", ""hu"")"),"2019 Európai Kampányfinanszírozás")</f>
        <v>2019 Európai Kampányfinanszírozás</v>
      </c>
      <c r="N44" s="9" t="str">
        <f ca="1">IFERROR(__xludf.DUMMYFUNCTION("GOOGLETRANSLATE(A48, ""pt"", ""ga"")"),"Maoiniú Feachtas na hEorpa 2019")</f>
        <v>Maoiniú Feachtas na hEorpa 2019</v>
      </c>
      <c r="O44" s="9" t="str">
        <f ca="1">IFERROR(__xludf.DUMMYFUNCTION("GOOGLETRANSLATE(A48, ""pt"", ""it"")"),"Finanziamento della campagna europea 2019")</f>
        <v>Finanziamento della campagna europea 2019</v>
      </c>
      <c r="P44" s="9" t="str">
        <f ca="1">IFERROR(__xludf.DUMMYFUNCTION("GOOGLETRANSLATE(A48, ""pt"", ""lv"")"),"2019. gada Eiropas kampaņas finansējums")</f>
        <v>2019. gada Eiropas kampaņas finansējums</v>
      </c>
      <c r="Q44" s="9" t="str">
        <f ca="1">IFERROR(__xludf.DUMMYFUNCTION("GOOGLETRANSLATE(A48, ""pt"", ""lt"")"),"2019 m. Europos kampanijos finansavimas")</f>
        <v>2019 m. Europos kampanijos finansavimas</v>
      </c>
      <c r="R44" s="9" t="str">
        <f ca="1">IFERROR(__xludf.DUMMYFUNCTION("GOOGLETRANSLATE(A48, ""pt"", ""mt"")"),"Finanzjament Ewropew tal-Kampanja Ewropea 2019")</f>
        <v>Finanzjament Ewropew tal-Kampanja Ewropea 2019</v>
      </c>
      <c r="S44" s="9" t="str">
        <f ca="1">IFERROR(__xludf.DUMMYFUNCTION("GOOGLETRANSLATE(A48, ""pt"", ""pl"")"),"Europejski finansowanie kampanii 2019")</f>
        <v>Europejski finansowanie kampanii 2019</v>
      </c>
      <c r="T44" s="9" t="str">
        <f ca="1">IFERROR(__xludf.DUMMYFUNCTION("GOOGLETRANSLATE(A48, ""pt"", ""ro"")"),"Finanțarea campaniilor europene din 2019")</f>
        <v>Finanțarea campaniilor europene din 2019</v>
      </c>
      <c r="U44" s="9" t="str">
        <f ca="1">IFERROR(__xludf.DUMMYFUNCTION("GOOGLETRANSLATE(A48, ""pt"", ""sk"")"),"Financovanie európskej kampane v roku 2019")</f>
        <v>Financovanie európskej kampane v roku 2019</v>
      </c>
      <c r="V44" s="9" t="str">
        <f ca="1">IFERROR(__xludf.DUMMYFUNCTION("GOOGLETRANSLATE(A48, ""pt"", ""sl"")"),"2019 financiranje evropske kampanje")</f>
        <v>2019 financiranje evropske kampanje</v>
      </c>
      <c r="W44" s="9" t="str">
        <f ca="1">IFERROR(__xludf.DUMMYFUNCTION("GOOGLETRANSLATE(A48, ""pt"", ""es"")"),"Financiamiento de campaña europea de 2019")</f>
        <v>Financiamiento de campaña europea de 2019</v>
      </c>
      <c r="X44" s="9" t="str">
        <f ca="1">IFERROR(__xludf.DUMMYFUNCTION("GOOGLETRANSLATE(A48, ""pt"", ""sv"")"),"2019 europeisk kampanjfinansiering")</f>
        <v>2019 europeisk kampanjfinansiering</v>
      </c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4">
      <c r="A45" s="4" t="s">
        <v>65</v>
      </c>
      <c r="B45" s="9" t="str">
        <f ca="1">IFERROR(__xludf.DUMMYFUNCTION("GOOGLETRANSLATE(A49, ""pt"", ""bg"")"),"Евродепутат")</f>
        <v>Евродепутат</v>
      </c>
      <c r="C45" s="9" t="str">
        <f ca="1">IFERROR(__xludf.DUMMYFUNCTION("GOOGLETRANSLATE(A49, ""pt"", ""hr"")"),"Zastupnik")</f>
        <v>Zastupnik</v>
      </c>
      <c r="D45" s="9" t="str">
        <f ca="1">IFERROR(__xludf.DUMMYFUNCTION("GOOGLETRANSLATE(A49, ""pt"", ""cs"")"),"Poslanec")</f>
        <v>Poslanec</v>
      </c>
      <c r="E45" s="9" t="str">
        <f ca="1">IFERROR(__xludf.DUMMYFUNCTION("GOOGLETRANSLATE(A49, ""pt"", ""da"")"),"MEP")</f>
        <v>MEP</v>
      </c>
      <c r="F45" s="9" t="str">
        <f ca="1">IFERROR(__xludf.DUMMYFUNCTION("GOOGLETRANSLATE(A49, ""pt"", ""nl"")"),"MEP")</f>
        <v>MEP</v>
      </c>
      <c r="G45" s="9" t="str">
        <f ca="1">IFERROR(__xludf.DUMMYFUNCTION("GOOGLETRANSLATE(A49, ""pt"", ""en"")"),"MEP")</f>
        <v>MEP</v>
      </c>
      <c r="H45" s="9" t="str">
        <f ca="1">IFERROR(__xludf.DUMMYFUNCTION("GOOGLETRANSLATE(A49, ""pt"", ""et"")"),"Parlamendiliik")</f>
        <v>Parlamendiliik</v>
      </c>
      <c r="I45" s="9" t="str">
        <f ca="1">IFERROR(__xludf.DUMMYFUNCTION("GOOGLETRANSLATE(A49, ""pt"", ""fi"")"),"Paraturi")</f>
        <v>Paraturi</v>
      </c>
      <c r="J45" s="9" t="str">
        <f ca="1">IFERROR(__xludf.DUMMYFUNCTION("GOOGLETRANSLATE(A49, ""pt"", ""fr"")"),"Aisance pargé de maturissement")</f>
        <v>Aisance pargé de maturissement</v>
      </c>
      <c r="K45" s="9" t="str">
        <f ca="1">IFERROR(__xludf.DUMMYFUNCTION("GOOGLETRANSLATE(A49, ""pt"", ""de"")"),"MEP")</f>
        <v>MEP</v>
      </c>
      <c r="L45" s="9" t="str">
        <f ca="1">IFERROR(__xludf.DUMMYFUNCTION("GOOGLETRANSLATE(A49, ""pt"", ""el"")"),"Ευρωπαξία")</f>
        <v>Ευρωπαξία</v>
      </c>
      <c r="M45" s="9" t="str">
        <f ca="1">IFERROR(__xludf.DUMMYFUNCTION("GOOGLETRANSLATE(A49, ""pt"", ""hu"")"),"Parlamenti képviselő")</f>
        <v>Parlamenti képviselő</v>
      </c>
      <c r="N45" s="9" t="str">
        <f ca="1">IFERROR(__xludf.DUMMYFUNCTION("GOOGLETRANSLATE(A49, ""pt"", ""ga"")"),"Feallú")</f>
        <v>Feallú</v>
      </c>
      <c r="O45" s="9" t="str">
        <f ca="1">IFERROR(__xludf.DUMMYFUNCTION("GOOGLETRANSLATE(A49, ""pt"", ""it"")"),"MEP")</f>
        <v>MEP</v>
      </c>
      <c r="P45" s="9" t="str">
        <f ca="1">IFERROR(__xludf.DUMMYFUNCTION("GOOGLETRANSLATE(A49, ""pt"", ""lv"")"),"Partiju")</f>
        <v>Partiju</v>
      </c>
      <c r="Q45" s="9" t="str">
        <f ca="1">IFERROR(__xludf.DUMMYFUNCTION("GOOGLETRANSLATE(A49, ""pt"", ""lt"")"),"MEP")</f>
        <v>MEP</v>
      </c>
      <c r="R45" s="9" t="str">
        <f ca="1">IFERROR(__xludf.DUMMYFUNCTION("GOOGLETRANSLATE(A49, ""pt"", ""mt"")"),"MEP")</f>
        <v>MEP</v>
      </c>
      <c r="S45" s="9" t="str">
        <f ca="1">IFERROR(__xludf.DUMMYFUNCTION("GOOGLETRANSLATE(A49, ""pt"", ""pl"")"),"PE")</f>
        <v>PE</v>
      </c>
      <c r="T45" s="9" t="str">
        <f ca="1">IFERROR(__xludf.DUMMYFUNCTION("GOOGLETRANSLATE(A49, ""pt"", ""ro"")"),"Europarlamentar")</f>
        <v>Europarlamentar</v>
      </c>
      <c r="U45" s="9" t="str">
        <f ca="1">IFERROR(__xludf.DUMMYFUNCTION("GOOGLETRANSLATE(A49, ""pt"", ""sk"")"),"Posielanie poslanca")</f>
        <v>Posielanie poslanca</v>
      </c>
      <c r="V45" s="9" t="str">
        <f ca="1">IFERROR(__xludf.DUMMYFUNCTION("GOOGLETRANSLATE(A49, ""pt"", ""sl"")"),"MEP")</f>
        <v>MEP</v>
      </c>
      <c r="W45" s="9" t="str">
        <f ca="1">IFERROR(__xludf.DUMMYFUNCTION("GOOGLETRANSLATE(A49, ""pt"", ""es"")"),"Eglano")</f>
        <v>Eglano</v>
      </c>
      <c r="X45" s="9" t="str">
        <f ca="1">IFERROR(__xludf.DUMMYFUNCTION("GOOGLETRANSLATE(A49, ""pt"", ""sv"")"),"JAG P")</f>
        <v>JAG P</v>
      </c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4">
      <c r="A46" s="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4">
      <c r="A47" s="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4">
      <c r="A48" s="4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ht="14">
      <c r="A49" s="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ht="14">
      <c r="A50" s="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 ht="14">
      <c r="A51" s="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 ht="14">
      <c r="A52" s="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 ht="14">
      <c r="A53" s="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 ht="14">
      <c r="A54" s="4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5" ht="14">
      <c r="A55" s="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5" ht="14">
      <c r="A56" s="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5" ht="14">
      <c r="A57" s="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5" ht="14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5" ht="14">
      <c r="A59" s="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5" ht="14">
      <c r="A60" s="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5" ht="12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5" ht="12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5" ht="12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5" ht="12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ht="12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 ht="12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 ht="12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 ht="12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 ht="12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 ht="12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 ht="12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 ht="12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 ht="12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 ht="12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 ht="12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 ht="12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 ht="12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 ht="12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 ht="12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ht="12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 ht="12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 ht="12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 ht="12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 ht="12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 ht="12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 ht="12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 ht="12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 ht="12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 ht="12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 ht="12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 ht="12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 ht="12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 ht="12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 ht="12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 ht="12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 ht="12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ht="12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ht="12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 ht="12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 ht="12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 ht="12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 ht="12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 ht="12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 ht="12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 ht="12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 ht="12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 ht="12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 ht="12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 ht="12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 ht="12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 ht="12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 ht="12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 ht="12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 ht="12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 ht="12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 ht="12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 ht="12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 ht="12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 ht="12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 ht="12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1:45" ht="12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 ht="12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 ht="12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 ht="12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 ht="12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 ht="12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 ht="12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 ht="12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5" ht="12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5" ht="12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5" ht="12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5" ht="12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5" ht="12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5" ht="12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5" ht="12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5" ht="12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5" ht="12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1:45" ht="12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1:45" ht="12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1:45" ht="12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1:45" ht="12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45" ht="12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1:45" ht="12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1:45" ht="12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1:45" ht="12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1:45" ht="12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1:45" ht="12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1:45" ht="12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1:45" ht="12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1:45" ht="12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1:45" ht="12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1:45" ht="12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1:45" ht="12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1:45" ht="12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spans="1:45" ht="12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1:45" ht="12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spans="1:45" ht="12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spans="1:45" ht="12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1:45" ht="12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spans="1:45" ht="12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spans="1:45" ht="12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1:45" ht="12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spans="1:45" ht="12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spans="1:45" ht="12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spans="1:45" ht="12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1:45" ht="12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1:45" ht="12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1:45" ht="12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1:45" ht="12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1:45" ht="12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1:45" ht="12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1:45" ht="12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1:45" ht="12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1:45" ht="12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spans="1:45" ht="12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1:45" ht="12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1:45" ht="12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1:45" ht="12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1:45" ht="12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1:45" ht="12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1:45" ht="12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1:45" ht="12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1:45" ht="12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1:45" ht="12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1:45" ht="12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45" ht="12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1:45" ht="12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1:45" ht="12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1:45" ht="12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1:45" ht="12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1:45" ht="12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45" ht="12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1:45" ht="12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1:45" ht="12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1:45" ht="12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1:45" ht="12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1:45" ht="12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1:45" ht="12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1:45" ht="12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1:45" ht="12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1:45" ht="12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1:45" ht="12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1:45" ht="12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 ht="12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 ht="12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 ht="12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 ht="12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 ht="12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 ht="12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 ht="12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 ht="12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 ht="12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1:45" ht="12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1:45" ht="12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1:45" ht="12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1:45" ht="12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1:45" ht="12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 ht="12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 ht="12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 ht="12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 ht="12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 ht="12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 ht="12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 ht="12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 ht="12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 ht="12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 ht="12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 ht="12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 ht="12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 ht="12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 ht="12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 ht="12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 ht="12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 ht="12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 ht="12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 ht="12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 ht="12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 ht="12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 ht="12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 ht="12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 ht="12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 ht="12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 ht="12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 ht="12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 ht="12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 ht="12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1:45" ht="12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spans="1:45" ht="12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spans="1:45" ht="12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spans="1:45" ht="12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spans="1:45" ht="12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 spans="1:45" ht="12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 spans="1:45" ht="12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 spans="1:45" ht="12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 spans="1:45" ht="12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 spans="1:45" ht="12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 spans="1:45" ht="12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spans="1:45" ht="12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spans="1:45" ht="12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spans="1:45" ht="12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spans="1:45" ht="12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spans="1:45" ht="12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spans="1:45" ht="12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spans="1:45" ht="12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spans="1:45" ht="12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spans="1:45" ht="12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spans="1:45" ht="12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spans="1:45" ht="12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spans="1:45" ht="12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spans="1:45" ht="12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spans="1:45" ht="12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spans="1:45" ht="12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spans="1:45" ht="12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spans="1:45" ht="12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spans="1:45" ht="12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spans="1:45" ht="12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spans="1:45" ht="12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spans="1:45" ht="12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spans="1:45" ht="12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spans="1:45" ht="12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spans="1:45" ht="12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spans="1:45" ht="12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spans="1:45" ht="12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spans="1:45" ht="12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spans="1:45" ht="12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spans="1:45" ht="12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spans="1:45" ht="12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spans="1:45" ht="12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spans="1:45" ht="12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spans="1:45" ht="12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spans="1:45" ht="12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spans="1:45" ht="12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spans="1:45" ht="12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spans="1:45" ht="12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spans="1:45" ht="12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spans="1:45" ht="12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spans="1:45" ht="12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spans="1:45" ht="12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spans="1:45" ht="12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spans="1:45" ht="12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spans="1:45" ht="12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spans="1:45" ht="12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spans="1:45" ht="12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spans="1:45" ht="12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spans="1:45" ht="12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spans="1:45" ht="12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spans="1:45" ht="12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spans="1:45" ht="12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spans="1:45" ht="12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spans="1:45" ht="12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spans="1:45" ht="12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spans="1:45" ht="12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spans="1:45" ht="12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spans="1:45" ht="12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spans="1:45" ht="12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 spans="1:45" ht="12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 spans="1:45" ht="12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 spans="1:45" ht="12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 spans="1:45" ht="12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 spans="1:45" ht="12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 spans="1:45" ht="12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 spans="1:45" ht="12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 spans="1:45" ht="12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 spans="1:45" ht="12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 spans="1:45" ht="12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 spans="1:45" ht="12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 spans="1:45" ht="12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 spans="1:45" ht="12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 spans="1:45" ht="12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 spans="1:45" ht="12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 spans="1:45" ht="12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 spans="1:45" ht="12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 spans="1:45" ht="12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 spans="1:45" ht="12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 spans="1:45" ht="12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 spans="1:45" ht="12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 spans="1:45" ht="12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 spans="1:45" ht="12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 spans="1:45" ht="12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 spans="1:45" ht="12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 spans="1:45" ht="12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spans="1:45" ht="12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spans="1:45" ht="12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spans="1:45" ht="12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spans="1:45" ht="12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spans="1:45" ht="12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spans="1:45" ht="12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spans="1:45" ht="12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spans="1:45" ht="12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spans="1:45" ht="12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spans="1:45" ht="12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spans="1:45" ht="12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spans="1:45" ht="12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spans="1:45" ht="12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spans="1:45" ht="12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spans="1:45" ht="12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spans="1:45" ht="12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spans="1:45" ht="12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spans="1:45" ht="12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spans="1:45" ht="12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spans="1:45" ht="12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spans="1:45" ht="12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spans="1:45" ht="12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spans="1:45" ht="12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spans="1:45" ht="12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spans="1:45" ht="12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spans="1:45" ht="12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spans="1:45" ht="12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spans="1:45" ht="12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</row>
    <row r="370" spans="1:45" ht="12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</row>
    <row r="371" spans="1:45" ht="12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</row>
    <row r="372" spans="1:45" ht="12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</row>
    <row r="373" spans="1:45" ht="12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</row>
    <row r="374" spans="1:45" ht="12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 spans="1:45" ht="12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</row>
    <row r="376" spans="1:45" ht="12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</row>
    <row r="377" spans="1:45" ht="12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</row>
    <row r="378" spans="1:45" ht="12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</row>
    <row r="379" spans="1:45" ht="12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</row>
    <row r="380" spans="1:45" ht="12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</row>
    <row r="381" spans="1:45" ht="12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</row>
    <row r="382" spans="1:45" ht="12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</row>
    <row r="383" spans="1:45" ht="12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</row>
    <row r="384" spans="1:45" ht="12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</row>
    <row r="385" spans="1:45" ht="12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</row>
    <row r="386" spans="1:45" ht="12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</row>
    <row r="387" spans="1:45" ht="12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</row>
    <row r="388" spans="1:45" ht="12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</row>
    <row r="389" spans="1:45" ht="12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</row>
    <row r="390" spans="1:45" ht="12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</row>
    <row r="391" spans="1:45" ht="12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</row>
    <row r="392" spans="1:45" ht="12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</row>
    <row r="393" spans="1:45" ht="12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</row>
    <row r="394" spans="1:45" ht="12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</row>
    <row r="395" spans="1:45" ht="12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</row>
    <row r="396" spans="1:45" ht="12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</row>
    <row r="397" spans="1:45" ht="12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</row>
    <row r="398" spans="1:45" ht="12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</row>
    <row r="399" spans="1:45" ht="12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</row>
    <row r="400" spans="1:45" ht="12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</row>
    <row r="401" spans="1:45" ht="12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</row>
    <row r="402" spans="1:45" ht="12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</row>
    <row r="403" spans="1:45" ht="12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</row>
    <row r="404" spans="1:45" ht="12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</row>
    <row r="405" spans="1:45" ht="12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</row>
    <row r="406" spans="1:45" ht="12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</row>
    <row r="407" spans="1:45" ht="12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</row>
    <row r="408" spans="1:45" ht="12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</row>
    <row r="409" spans="1:45" ht="12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</row>
    <row r="410" spans="1:45" ht="12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</row>
    <row r="411" spans="1:45" ht="12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</row>
    <row r="412" spans="1:45" ht="12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</row>
    <row r="413" spans="1:45" ht="12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</row>
    <row r="414" spans="1:45" ht="12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</row>
    <row r="415" spans="1:45" ht="12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</row>
    <row r="416" spans="1:45" ht="12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</row>
    <row r="417" spans="1:45" ht="12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</row>
    <row r="418" spans="1:45" ht="12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</row>
    <row r="419" spans="1:45" ht="12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</row>
    <row r="420" spans="1:45" ht="12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</row>
    <row r="421" spans="1:45" ht="12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</row>
    <row r="422" spans="1:45" ht="12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</row>
    <row r="423" spans="1:45" ht="12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</row>
    <row r="424" spans="1:45" ht="12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</row>
    <row r="425" spans="1:45" ht="12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</row>
    <row r="426" spans="1:45" ht="12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</row>
    <row r="427" spans="1:45" ht="12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</row>
    <row r="428" spans="1:45" ht="12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</row>
    <row r="429" spans="1:45" ht="12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</row>
    <row r="430" spans="1:45" ht="12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</row>
    <row r="431" spans="1:45" ht="12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</row>
    <row r="432" spans="1:45" ht="12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</row>
    <row r="433" spans="1:45" ht="12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</row>
    <row r="434" spans="1:45" ht="12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</row>
    <row r="435" spans="1:45" ht="12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</row>
    <row r="436" spans="1:45" ht="12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</row>
    <row r="437" spans="1:45" ht="12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</row>
    <row r="438" spans="1:45" ht="12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</row>
    <row r="439" spans="1:45" ht="12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</row>
    <row r="440" spans="1:45" ht="12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</row>
    <row r="441" spans="1:45" ht="12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</row>
    <row r="442" spans="1:45" ht="12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</row>
    <row r="443" spans="1:45" ht="12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</row>
    <row r="444" spans="1:45" ht="12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</row>
    <row r="445" spans="1:45" ht="12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</row>
    <row r="446" spans="1:45" ht="12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</row>
    <row r="447" spans="1:45" ht="12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</row>
    <row r="448" spans="1:45" ht="12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</row>
    <row r="449" spans="1:45" ht="12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</row>
    <row r="450" spans="1:45" ht="12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</row>
    <row r="451" spans="1:45" ht="12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</row>
    <row r="452" spans="1:45" ht="12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</row>
    <row r="453" spans="1:45" ht="12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</row>
    <row r="454" spans="1:45" ht="12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</row>
    <row r="455" spans="1:45" ht="12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</row>
    <row r="456" spans="1:45" ht="12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</row>
    <row r="457" spans="1:45" ht="12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</row>
    <row r="458" spans="1:45" ht="12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</row>
    <row r="459" spans="1:45" ht="12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</row>
    <row r="460" spans="1:45" ht="12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</row>
    <row r="461" spans="1:45" ht="12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</row>
    <row r="462" spans="1:45" ht="12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</row>
    <row r="463" spans="1:45" ht="12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</row>
    <row r="464" spans="1:45" ht="12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</row>
    <row r="465" spans="1:45" ht="12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</row>
    <row r="466" spans="1:45" ht="12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</row>
    <row r="467" spans="1:45" ht="12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</row>
    <row r="468" spans="1:45" ht="12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</row>
    <row r="469" spans="1:45" ht="12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</row>
    <row r="470" spans="1:45" ht="12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</row>
    <row r="471" spans="1:45" ht="12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</row>
    <row r="472" spans="1:45" ht="12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</row>
    <row r="473" spans="1:45" ht="12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</row>
    <row r="474" spans="1:45" ht="12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</row>
    <row r="475" spans="1:45" ht="12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</row>
    <row r="476" spans="1:45" ht="12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</row>
    <row r="477" spans="1:45" ht="12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</row>
    <row r="478" spans="1:45" ht="12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</row>
    <row r="479" spans="1:45" ht="12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</row>
    <row r="480" spans="1:45" ht="12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</row>
    <row r="481" spans="1:45" ht="12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</row>
    <row r="482" spans="1:45" ht="12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</row>
    <row r="483" spans="1:45" ht="12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</row>
    <row r="484" spans="1:45" ht="12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</row>
    <row r="485" spans="1:45" ht="12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</row>
    <row r="486" spans="1:45" ht="12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</row>
    <row r="487" spans="1:45" ht="12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</row>
    <row r="488" spans="1:45" ht="12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</row>
    <row r="489" spans="1:45" ht="12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</row>
    <row r="490" spans="1:45" ht="12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</row>
    <row r="491" spans="1:45" ht="12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</row>
    <row r="492" spans="1:45" ht="12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</row>
    <row r="493" spans="1:45" ht="12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</row>
    <row r="494" spans="1:45" ht="12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</row>
    <row r="495" spans="1:45" ht="12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</row>
    <row r="496" spans="1:45" ht="12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</row>
    <row r="497" spans="1:45" ht="12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</row>
    <row r="498" spans="1:45" ht="12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</row>
    <row r="499" spans="1:45" ht="12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</row>
    <row r="500" spans="1:45" ht="12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</row>
    <row r="501" spans="1:45" ht="12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</row>
    <row r="502" spans="1:45" ht="12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</row>
    <row r="503" spans="1:45" ht="12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</row>
    <row r="504" spans="1:45" ht="12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</row>
    <row r="505" spans="1:45" ht="12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</row>
    <row r="506" spans="1:45" ht="12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</row>
    <row r="507" spans="1:45" ht="12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</row>
    <row r="508" spans="1:45" ht="12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</row>
    <row r="509" spans="1:45" ht="12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</row>
    <row r="510" spans="1:45" ht="12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</row>
    <row r="511" spans="1:45" ht="12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</row>
    <row r="512" spans="1:45" ht="12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</row>
    <row r="513" spans="1:45" ht="12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</row>
    <row r="514" spans="1:45" ht="12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</row>
    <row r="515" spans="1:45" ht="12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</row>
    <row r="516" spans="1:45" ht="12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</row>
    <row r="517" spans="1:45" ht="12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</row>
    <row r="518" spans="1:45" ht="12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</row>
    <row r="519" spans="1:45" ht="12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</row>
    <row r="520" spans="1:45" ht="12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</row>
    <row r="521" spans="1:45" ht="12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</row>
    <row r="522" spans="1:45" ht="12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</row>
    <row r="523" spans="1:45" ht="12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</row>
    <row r="524" spans="1:45" ht="12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</row>
    <row r="525" spans="1:45" ht="12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</row>
    <row r="526" spans="1:45" ht="12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</row>
    <row r="527" spans="1:45" ht="12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</row>
    <row r="528" spans="1:45" ht="12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</row>
    <row r="529" spans="1:45" ht="12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</row>
    <row r="530" spans="1:45" ht="12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</row>
    <row r="531" spans="1:45" ht="12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</row>
    <row r="532" spans="1:45" ht="12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</row>
    <row r="533" spans="1:45" ht="12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</row>
    <row r="534" spans="1:45" ht="12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</row>
    <row r="535" spans="1:45" ht="12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</row>
    <row r="536" spans="1:45" ht="12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</row>
    <row r="537" spans="1:45" ht="12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</row>
    <row r="538" spans="1:45" ht="12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</row>
    <row r="539" spans="1:45" ht="12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</row>
    <row r="540" spans="1:45" ht="12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</row>
    <row r="541" spans="1:45" ht="12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</row>
    <row r="542" spans="1:45" ht="12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</row>
    <row r="543" spans="1:45" ht="12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</row>
    <row r="544" spans="1:45" ht="12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</row>
    <row r="545" spans="1:45" ht="12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</row>
    <row r="546" spans="1:45" ht="12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</row>
    <row r="547" spans="1:45" ht="12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</row>
    <row r="548" spans="1:45" ht="12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</row>
    <row r="549" spans="1:45" ht="12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</row>
    <row r="550" spans="1:45" ht="12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</row>
    <row r="551" spans="1:45" ht="12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</row>
    <row r="552" spans="1:45" ht="12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</row>
    <row r="553" spans="1:45" ht="12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</row>
    <row r="554" spans="1:45" ht="12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</row>
    <row r="555" spans="1:45" ht="12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</row>
    <row r="556" spans="1:45" ht="12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</row>
    <row r="557" spans="1:45" ht="12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</row>
    <row r="558" spans="1:45" ht="12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</row>
    <row r="559" spans="1:45" ht="12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</row>
    <row r="560" spans="1:45" ht="12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</row>
    <row r="561" spans="1:45" ht="12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</row>
    <row r="562" spans="1:45" ht="12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</row>
    <row r="563" spans="1:45" ht="12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</row>
    <row r="564" spans="1:45" ht="12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</row>
    <row r="565" spans="1:45" ht="12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</row>
    <row r="566" spans="1:45" ht="12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</row>
    <row r="567" spans="1:45" ht="12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</row>
    <row r="568" spans="1:45" ht="12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</row>
    <row r="569" spans="1:45" ht="12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</row>
    <row r="570" spans="1:45" ht="12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</row>
    <row r="571" spans="1:45" ht="12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</row>
    <row r="572" spans="1:45" ht="12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</row>
    <row r="573" spans="1:45" ht="12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</row>
    <row r="574" spans="1:45" ht="12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</row>
    <row r="575" spans="1:45" ht="12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</row>
    <row r="576" spans="1:45" ht="12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</row>
    <row r="577" spans="1:45" ht="12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</row>
    <row r="578" spans="1:45" ht="12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</row>
    <row r="579" spans="1:45" ht="12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</row>
    <row r="580" spans="1:45" ht="12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</row>
    <row r="581" spans="1:45" ht="12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</row>
    <row r="582" spans="1:45" ht="12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</row>
    <row r="583" spans="1:45" ht="12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</row>
    <row r="584" spans="1:45" ht="12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</row>
    <row r="585" spans="1:45" ht="12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</row>
    <row r="586" spans="1:45" ht="12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</row>
    <row r="587" spans="1:45" ht="12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</row>
    <row r="588" spans="1:45" ht="12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</row>
    <row r="589" spans="1:45" ht="12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</row>
    <row r="590" spans="1:45" ht="12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</row>
    <row r="591" spans="1:45" ht="12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</row>
    <row r="592" spans="1:45" ht="12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</row>
    <row r="593" spans="1:45" ht="12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</row>
    <row r="594" spans="1:45" ht="12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</row>
    <row r="595" spans="1:45" ht="12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</row>
    <row r="596" spans="1:45" ht="12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</row>
    <row r="597" spans="1:45" ht="12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</row>
    <row r="598" spans="1:45" ht="12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</row>
    <row r="599" spans="1:45" ht="12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</row>
    <row r="600" spans="1:45" ht="12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</row>
    <row r="601" spans="1:45" ht="12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</row>
    <row r="602" spans="1:45" ht="12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</row>
    <row r="603" spans="1:45" ht="12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</row>
    <row r="604" spans="1:45" ht="12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</row>
    <row r="605" spans="1:45" ht="12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</row>
    <row r="606" spans="1:45" ht="12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</row>
    <row r="607" spans="1:45" ht="12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</row>
    <row r="608" spans="1:45" ht="12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</row>
    <row r="609" spans="1:45" ht="12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</row>
    <row r="610" spans="1:45" ht="12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</row>
    <row r="611" spans="1:45" ht="12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</row>
    <row r="612" spans="1:45" ht="12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</row>
    <row r="613" spans="1:45" ht="12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</row>
    <row r="614" spans="1:45" ht="12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</row>
    <row r="615" spans="1:45" ht="12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</row>
    <row r="616" spans="1:45" ht="12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</row>
    <row r="617" spans="1:45" ht="12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</row>
    <row r="618" spans="1:45" ht="12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</row>
    <row r="619" spans="1:45" ht="12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</row>
    <row r="620" spans="1:45" ht="12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</row>
    <row r="621" spans="1:45" ht="12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</row>
    <row r="622" spans="1:45" ht="12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</row>
    <row r="623" spans="1:45" ht="12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</row>
    <row r="624" spans="1:45" ht="12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</row>
    <row r="625" spans="1:45" ht="12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</row>
    <row r="626" spans="1:45" ht="12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</row>
    <row r="627" spans="1:45" ht="12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</row>
    <row r="628" spans="1:45" ht="12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</row>
    <row r="629" spans="1:45" ht="12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</row>
    <row r="630" spans="1:45" ht="12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</row>
    <row r="631" spans="1:45" ht="12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</row>
    <row r="632" spans="1:45" ht="12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</row>
    <row r="633" spans="1:45" ht="12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</row>
    <row r="634" spans="1:45" ht="12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</row>
    <row r="635" spans="1:45" ht="12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</row>
    <row r="636" spans="1:45" ht="12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</row>
    <row r="637" spans="1:45" ht="12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</row>
    <row r="638" spans="1:45" ht="12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</row>
    <row r="639" spans="1:45" ht="12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</row>
    <row r="640" spans="1:45" ht="12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</row>
    <row r="641" spans="1:45" ht="12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</row>
    <row r="642" spans="1:45" ht="12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</row>
    <row r="643" spans="1:45" ht="12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</row>
    <row r="644" spans="1:45" ht="12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</row>
    <row r="645" spans="1:45" ht="12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</row>
    <row r="646" spans="1:45" ht="12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</row>
    <row r="647" spans="1:45" ht="12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</row>
    <row r="648" spans="1:45" ht="12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</row>
    <row r="649" spans="1:45" ht="12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</row>
    <row r="650" spans="1:45" ht="12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</row>
    <row r="651" spans="1:45" ht="12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</row>
    <row r="652" spans="1:45" ht="12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</row>
    <row r="653" spans="1:45" ht="12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</row>
    <row r="654" spans="1:45" ht="12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</row>
    <row r="655" spans="1:45" ht="12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</row>
    <row r="656" spans="1:45" ht="12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</row>
    <row r="657" spans="1:45" ht="12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</row>
    <row r="658" spans="1:45" ht="12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</row>
    <row r="659" spans="1:45" ht="12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</row>
    <row r="660" spans="1:45" ht="12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</row>
    <row r="661" spans="1:45" ht="12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</row>
    <row r="662" spans="1:45" ht="12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</row>
    <row r="663" spans="1:45" ht="12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</row>
    <row r="664" spans="1:45" ht="12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</row>
    <row r="665" spans="1:45" ht="12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</row>
    <row r="666" spans="1:45" ht="12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</row>
    <row r="667" spans="1:45" ht="12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</row>
    <row r="668" spans="1:45" ht="12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</row>
    <row r="669" spans="1:45" ht="12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</row>
    <row r="670" spans="1:45" ht="12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</row>
    <row r="671" spans="1:45" ht="12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</row>
    <row r="672" spans="1:45" ht="12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</row>
    <row r="673" spans="1:45" ht="12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</row>
    <row r="674" spans="1:45" ht="12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</row>
    <row r="675" spans="1:45" ht="12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</row>
    <row r="676" spans="1:45" ht="12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</row>
    <row r="677" spans="1:45" ht="12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</row>
    <row r="678" spans="1:45" ht="12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</row>
    <row r="679" spans="1:45" ht="12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</row>
    <row r="680" spans="1:45" ht="12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</row>
    <row r="681" spans="1:45" ht="12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</row>
    <row r="682" spans="1:45" ht="12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</row>
    <row r="683" spans="1:45" ht="12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</row>
    <row r="684" spans="1:45" ht="12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</row>
    <row r="685" spans="1:45" ht="12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</row>
    <row r="686" spans="1:45" ht="12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</row>
    <row r="687" spans="1:45" ht="12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</row>
    <row r="688" spans="1:45" ht="12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</row>
    <row r="689" spans="1:45" ht="12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</row>
    <row r="690" spans="1:45" ht="12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</row>
    <row r="691" spans="1:45" ht="12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</row>
    <row r="692" spans="1:45" ht="12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</row>
    <row r="693" spans="1:45" ht="12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</row>
    <row r="694" spans="1:45" ht="12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</row>
    <row r="695" spans="1:45" ht="12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</row>
    <row r="696" spans="1:45" ht="12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</row>
    <row r="697" spans="1:45" ht="12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</row>
    <row r="698" spans="1:45" ht="12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</row>
    <row r="699" spans="1:45" ht="12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</row>
    <row r="700" spans="1:45" ht="12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</row>
    <row r="701" spans="1:45" ht="12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</row>
    <row r="702" spans="1:45" ht="12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</row>
    <row r="703" spans="1:45" ht="12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</row>
    <row r="704" spans="1:45" ht="12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</row>
    <row r="705" spans="1:45" ht="12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</row>
    <row r="706" spans="1:45" ht="12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</row>
    <row r="707" spans="1:45" ht="12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</row>
    <row r="708" spans="1:45" ht="12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</row>
    <row r="709" spans="1:45" ht="12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</row>
    <row r="710" spans="1:45" ht="12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</row>
    <row r="711" spans="1:45" ht="12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</row>
    <row r="712" spans="1:45" ht="12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</row>
    <row r="713" spans="1:45" ht="12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</row>
    <row r="714" spans="1:45" ht="12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</row>
    <row r="715" spans="1:45" ht="12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</row>
    <row r="716" spans="1:45" ht="12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</row>
    <row r="717" spans="1:45" ht="12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</row>
    <row r="718" spans="1:45" ht="12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</row>
    <row r="719" spans="1:45" ht="12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</row>
    <row r="720" spans="1:45" ht="12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</row>
    <row r="721" spans="1:45" ht="12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</row>
    <row r="722" spans="1:45" ht="12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</row>
    <row r="723" spans="1:45" ht="12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</row>
    <row r="724" spans="1:45" ht="12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</row>
    <row r="725" spans="1:45" ht="12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</row>
    <row r="726" spans="1:45" ht="12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</row>
    <row r="727" spans="1:45" ht="12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</row>
    <row r="728" spans="1:45" ht="12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</row>
    <row r="729" spans="1:45" ht="12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</row>
    <row r="730" spans="1:45" ht="12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</row>
    <row r="731" spans="1:45" ht="12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</row>
    <row r="732" spans="1:45" ht="12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</row>
    <row r="733" spans="1:45" ht="12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</row>
    <row r="734" spans="1:45" ht="12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</row>
    <row r="735" spans="1:45" ht="12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</row>
    <row r="736" spans="1:45" ht="12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</row>
    <row r="737" spans="1:45" ht="12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</row>
    <row r="738" spans="1:45" ht="12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</row>
    <row r="739" spans="1:45" ht="12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</row>
    <row r="740" spans="1:45" ht="12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</row>
    <row r="741" spans="1:45" ht="12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</row>
    <row r="742" spans="1:45" ht="12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</row>
    <row r="743" spans="1:45" ht="12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</row>
    <row r="744" spans="1:45" ht="12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</row>
    <row r="745" spans="1:45" ht="12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</row>
    <row r="746" spans="1:45" ht="12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</row>
    <row r="747" spans="1:45" ht="12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</row>
    <row r="748" spans="1:45" ht="12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</row>
    <row r="749" spans="1:45" ht="12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</row>
    <row r="750" spans="1:45" ht="12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</row>
    <row r="751" spans="1:45" ht="12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</row>
    <row r="752" spans="1:45" ht="12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</row>
    <row r="753" spans="1:45" ht="12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</row>
    <row r="754" spans="1:45" ht="12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</row>
    <row r="755" spans="1:45" ht="12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</row>
    <row r="756" spans="1:45" ht="12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</row>
    <row r="757" spans="1:45" ht="12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</row>
    <row r="758" spans="1:45" ht="12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</row>
    <row r="759" spans="1:45" ht="12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</row>
    <row r="760" spans="1:45" ht="12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</row>
    <row r="761" spans="1:45" ht="12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</row>
    <row r="762" spans="1:45" ht="12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</row>
    <row r="763" spans="1:45" ht="12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</row>
    <row r="764" spans="1:45" ht="12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</row>
    <row r="765" spans="1:45" ht="12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</row>
    <row r="766" spans="1:45" ht="12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</row>
    <row r="767" spans="1:45" ht="12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</row>
    <row r="768" spans="1:45" ht="12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</row>
    <row r="769" spans="1:45" ht="12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</row>
    <row r="770" spans="1:45" ht="12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</row>
    <row r="771" spans="1:45" ht="12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</row>
    <row r="772" spans="1:45" ht="12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</row>
    <row r="773" spans="1:45" ht="12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</row>
    <row r="774" spans="1:45" ht="12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</row>
    <row r="775" spans="1:45" ht="12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</row>
    <row r="776" spans="1:45" ht="12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</row>
    <row r="777" spans="1:45" ht="12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</row>
    <row r="778" spans="1:45" ht="12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</row>
    <row r="779" spans="1:45" ht="12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</row>
    <row r="780" spans="1:45" ht="12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</row>
    <row r="781" spans="1:45" ht="12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</row>
    <row r="782" spans="1:45" ht="12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</row>
    <row r="783" spans="1:45" ht="12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</row>
    <row r="784" spans="1:45" ht="12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</row>
    <row r="785" spans="1:45" ht="12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</row>
    <row r="786" spans="1:45" ht="12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</row>
    <row r="787" spans="1:45" ht="12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</row>
    <row r="788" spans="1:45" ht="12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</row>
    <row r="789" spans="1:45" ht="12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</row>
    <row r="790" spans="1:45" ht="12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</row>
    <row r="791" spans="1:45" ht="12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</row>
    <row r="792" spans="1:45" ht="12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</row>
    <row r="793" spans="1:45" ht="12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</row>
    <row r="794" spans="1:45" ht="12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</row>
    <row r="795" spans="1:45" ht="12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</row>
    <row r="796" spans="1:45" ht="12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</row>
    <row r="797" spans="1:45" ht="12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</row>
    <row r="798" spans="1:45" ht="12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</row>
    <row r="799" spans="1:45" ht="12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</row>
    <row r="800" spans="1:45" ht="12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</row>
    <row r="801" spans="1:45" ht="12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</row>
    <row r="802" spans="1:45" ht="12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</row>
    <row r="803" spans="1:45" ht="12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</row>
    <row r="804" spans="1:45" ht="12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</row>
    <row r="805" spans="1:45" ht="12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</row>
    <row r="806" spans="1:45" ht="12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</row>
    <row r="807" spans="1:45" ht="12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</row>
    <row r="808" spans="1:45" ht="12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</row>
    <row r="809" spans="1:45" ht="12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</row>
    <row r="810" spans="1:45" ht="12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</row>
    <row r="811" spans="1:45" ht="12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</row>
    <row r="812" spans="1:45" ht="12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</row>
    <row r="813" spans="1:45" ht="12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</row>
    <row r="814" spans="1:45" ht="12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</row>
    <row r="815" spans="1:45" ht="12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</row>
    <row r="816" spans="1:45" ht="12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</row>
    <row r="817" spans="1:45" ht="12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</row>
    <row r="818" spans="1:45" ht="12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</row>
    <row r="819" spans="1:45" ht="12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</row>
    <row r="820" spans="1:45" ht="12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</row>
    <row r="821" spans="1:45" ht="12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</row>
    <row r="822" spans="1:45" ht="12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</row>
    <row r="823" spans="1:45" ht="12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</row>
    <row r="824" spans="1:45" ht="12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</row>
    <row r="825" spans="1:45" ht="12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</row>
    <row r="826" spans="1:45" ht="12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</row>
    <row r="827" spans="1:45" ht="12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</row>
    <row r="828" spans="1:45" ht="12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</row>
    <row r="829" spans="1:45" ht="12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</row>
    <row r="830" spans="1:45" ht="12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</row>
    <row r="831" spans="1:45" ht="12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</row>
    <row r="832" spans="1:45" ht="12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</row>
    <row r="833" spans="1:45" ht="12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</row>
    <row r="834" spans="1:45" ht="12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</row>
    <row r="835" spans="1:45" ht="12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</row>
    <row r="836" spans="1:45" ht="12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</row>
    <row r="837" spans="1:45" ht="12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</row>
    <row r="838" spans="1:45" ht="12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</row>
    <row r="839" spans="1:45" ht="12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</row>
    <row r="840" spans="1:45" ht="12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</row>
    <row r="841" spans="1:45" ht="12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</row>
    <row r="842" spans="1:45" ht="12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</row>
    <row r="843" spans="1:45" ht="12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</row>
    <row r="844" spans="1:45" ht="12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</row>
    <row r="845" spans="1:45" ht="12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</row>
    <row r="846" spans="1:45" ht="12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</row>
    <row r="847" spans="1:45" ht="12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</row>
    <row r="848" spans="1:45" ht="12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</row>
    <row r="849" spans="1:45" ht="12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</row>
    <row r="850" spans="1:45" ht="12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</row>
    <row r="851" spans="1:45" ht="12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</row>
    <row r="852" spans="1:45" ht="12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</row>
    <row r="853" spans="1:45" ht="12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</row>
    <row r="854" spans="1:45" ht="12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</row>
    <row r="855" spans="1:45" ht="12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</row>
    <row r="856" spans="1:45" ht="12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</row>
    <row r="857" spans="1:45" ht="12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</row>
    <row r="858" spans="1:45" ht="12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</row>
    <row r="859" spans="1:45" ht="12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</row>
    <row r="860" spans="1:45" ht="12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</row>
    <row r="861" spans="1:45" ht="12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</row>
    <row r="862" spans="1:45" ht="12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</row>
    <row r="863" spans="1:45" ht="12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</row>
    <row r="864" spans="1:45" ht="12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</row>
    <row r="865" spans="1:45" ht="12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</row>
    <row r="866" spans="1:45" ht="12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</row>
    <row r="867" spans="1:45" ht="12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</row>
    <row r="868" spans="1:45" ht="12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</row>
    <row r="869" spans="1:45" ht="12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</row>
    <row r="870" spans="1:45" ht="12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</row>
    <row r="871" spans="1:45" ht="12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</row>
    <row r="872" spans="1:45" ht="12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</row>
    <row r="873" spans="1:45" ht="12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</row>
    <row r="874" spans="1:45" ht="12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</row>
    <row r="875" spans="1:45" ht="12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</row>
    <row r="876" spans="1:45" ht="12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</row>
    <row r="877" spans="1:45" ht="12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</row>
    <row r="878" spans="1:45" ht="12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</row>
    <row r="879" spans="1:45" ht="12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</row>
    <row r="880" spans="1:45" ht="12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</row>
    <row r="881" spans="1:45" ht="12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</row>
    <row r="882" spans="1:45" ht="12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</row>
    <row r="883" spans="1:45" ht="12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</row>
    <row r="884" spans="1:45" ht="12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</row>
    <row r="885" spans="1:45" ht="12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</row>
    <row r="886" spans="1:45" ht="12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</row>
    <row r="887" spans="1:45" ht="12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</row>
    <row r="888" spans="1:45" ht="12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</row>
    <row r="889" spans="1:45" ht="12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</row>
    <row r="890" spans="1:45" ht="12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</row>
    <row r="891" spans="1:45" ht="12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</row>
    <row r="892" spans="1:45" ht="12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</row>
    <row r="893" spans="1:45" ht="12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</row>
    <row r="894" spans="1:45" ht="12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</row>
    <row r="895" spans="1:45" ht="12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</row>
    <row r="896" spans="1:45" ht="12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</row>
    <row r="897" spans="1:45" ht="12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</row>
    <row r="898" spans="1:45" ht="12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</row>
    <row r="899" spans="1:45" ht="12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</row>
    <row r="900" spans="1:45" ht="12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</row>
    <row r="901" spans="1:45" ht="12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</row>
    <row r="902" spans="1:45" ht="12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</row>
    <row r="903" spans="1:45" ht="12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</row>
    <row r="904" spans="1:45" ht="12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</row>
    <row r="905" spans="1:45" ht="12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</row>
    <row r="906" spans="1:45" ht="12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</row>
    <row r="907" spans="1:45" ht="12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</row>
    <row r="908" spans="1:45" ht="12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</row>
    <row r="909" spans="1:45" ht="12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</row>
    <row r="910" spans="1:45" ht="12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</row>
    <row r="911" spans="1:45" ht="12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</row>
    <row r="912" spans="1:45" ht="12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</row>
    <row r="913" spans="1:45" ht="12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</row>
    <row r="914" spans="1:45" ht="12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</row>
    <row r="915" spans="1:45" ht="12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</row>
    <row r="916" spans="1:45" ht="12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</row>
    <row r="917" spans="1:45" ht="12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</row>
    <row r="918" spans="1:45" ht="12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</row>
    <row r="919" spans="1:45" ht="12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</row>
    <row r="920" spans="1:45" ht="12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</row>
    <row r="921" spans="1:45" ht="12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</row>
    <row r="922" spans="1:45" ht="12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</row>
    <row r="923" spans="1:45" ht="12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</row>
    <row r="924" spans="1:45" ht="12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</row>
    <row r="925" spans="1:45" ht="12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</row>
    <row r="926" spans="1:45" ht="12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</row>
    <row r="927" spans="1:45" ht="12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</row>
    <row r="928" spans="1:45" ht="12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</row>
    <row r="929" spans="1:45" ht="12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</row>
    <row r="930" spans="1:45" ht="12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</row>
    <row r="931" spans="1:45" ht="12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</row>
    <row r="932" spans="1:45" ht="12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</row>
    <row r="933" spans="1:45" ht="12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</row>
    <row r="934" spans="1:45" ht="12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</row>
    <row r="935" spans="1:45" ht="12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</row>
    <row r="936" spans="1:45" ht="12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</row>
    <row r="937" spans="1:45" ht="12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</row>
    <row r="938" spans="1:45" ht="12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</row>
    <row r="939" spans="1:45" ht="12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</row>
    <row r="940" spans="1:45" ht="12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</row>
    <row r="941" spans="1:45" ht="12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</row>
    <row r="942" spans="1:45" ht="12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</row>
    <row r="943" spans="1:45" ht="12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</row>
    <row r="944" spans="1:45" ht="12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</row>
    <row r="945" spans="1:45" ht="12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</row>
    <row r="946" spans="1:45" ht="12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</row>
    <row r="947" spans="1:45" ht="12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</row>
    <row r="948" spans="1:45" ht="12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</row>
    <row r="949" spans="1:45" ht="12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</row>
    <row r="950" spans="1:45" ht="12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</row>
    <row r="951" spans="1:45" ht="12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</row>
    <row r="952" spans="1:45" ht="12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</row>
    <row r="953" spans="1:45" ht="12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</row>
    <row r="954" spans="1:45" ht="12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</row>
    <row r="955" spans="1:45" ht="12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</row>
    <row r="956" spans="1:45" ht="12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</row>
    <row r="957" spans="1:45" ht="12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</row>
    <row r="958" spans="1:45" ht="12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</row>
    <row r="959" spans="1:45" ht="12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</row>
    <row r="960" spans="1:45" ht="12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</row>
    <row r="961" spans="1:45" ht="12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</row>
    <row r="962" spans="1:45" ht="12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</row>
    <row r="963" spans="1:45" ht="12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</row>
    <row r="964" spans="1:45" ht="12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</row>
    <row r="965" spans="1:45" ht="12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</row>
    <row r="966" spans="1:45" ht="12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</row>
    <row r="967" spans="1:45" ht="12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</row>
    <row r="968" spans="1:45" ht="12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</row>
    <row r="969" spans="1:45" ht="12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</row>
    <row r="970" spans="1:45" ht="12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</row>
    <row r="971" spans="1:45" ht="12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</row>
    <row r="972" spans="1:45" ht="12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</row>
    <row r="973" spans="1:45" ht="12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</row>
    <row r="974" spans="1:45" ht="12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</row>
    <row r="975" spans="1:45" ht="12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</row>
    <row r="976" spans="1:45" ht="12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</row>
    <row r="977" spans="1:45" ht="12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</row>
    <row r="978" spans="1:45" ht="12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</row>
    <row r="979" spans="1:45" ht="12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</row>
    <row r="980" spans="1:45" ht="12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</row>
    <row r="981" spans="1:45" ht="12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</row>
    <row r="982" spans="1:45" ht="12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</row>
    <row r="983" spans="1:45" ht="12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</row>
    <row r="984" spans="1:45" ht="12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</row>
    <row r="985" spans="1:45" ht="12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</row>
    <row r="986" spans="1:45" ht="12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</row>
    <row r="987" spans="1:45" ht="12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</row>
    <row r="988" spans="1:45" ht="12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</row>
    <row r="989" spans="1:45" ht="12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</row>
    <row r="990" spans="1:45" ht="12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</row>
    <row r="991" spans="1:45" ht="12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</row>
    <row r="992" spans="1:45" ht="12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</row>
    <row r="993" spans="1:45" ht="12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</row>
    <row r="994" spans="1:45" ht="12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</row>
    <row r="995" spans="1:45" ht="12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</row>
    <row r="996" spans="1:45" ht="12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</row>
    <row r="997" spans="1:45" ht="12.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</row>
    <row r="998" spans="1:45" ht="12.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</row>
    <row r="999" spans="1:45" ht="12.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</row>
    <row r="1000" spans="1:45" ht="12.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</row>
    <row r="1001" spans="1:45" ht="12.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</row>
    <row r="1002" spans="1:45" ht="12.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</row>
    <row r="1003" spans="1:45" ht="12.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</row>
    <row r="1004" spans="1:45" ht="12.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</row>
    <row r="1005" spans="1:45" ht="12.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  <c r="AP1005" s="4"/>
      <c r="AQ1005" s="4"/>
      <c r="AR1005" s="4"/>
      <c r="AS1005" s="4"/>
    </row>
    <row r="1006" spans="1:45" ht="12.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  <c r="AP1006" s="4"/>
      <c r="AQ1006" s="4"/>
      <c r="AR1006" s="4"/>
      <c r="AS1006" s="4"/>
    </row>
    <row r="1007" spans="1:45" ht="12.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  <c r="AO1007" s="4"/>
      <c r="AP1007" s="4"/>
      <c r="AQ1007" s="4"/>
      <c r="AR1007" s="4"/>
      <c r="AS1007" s="4"/>
    </row>
    <row r="1008" spans="1:45" ht="12.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  <c r="AP1008" s="4"/>
      <c r="AQ1008" s="4"/>
      <c r="AR1008" s="4"/>
      <c r="AS1008" s="4"/>
    </row>
    <row r="1009" spans="1:45" ht="12.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  <c r="AP1009" s="4"/>
      <c r="AQ1009" s="4"/>
      <c r="AR1009" s="4"/>
      <c r="AS1009" s="4"/>
    </row>
    <row r="1010" spans="1:45" ht="12.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  <c r="AP1010" s="4"/>
      <c r="AQ1010" s="4"/>
      <c r="AR1010" s="4"/>
      <c r="AS1010" s="4"/>
    </row>
    <row r="1011" spans="1:45" ht="12.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  <c r="AS1011" s="4"/>
    </row>
    <row r="1012" spans="1:45" ht="12.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  <c r="AP1012" s="4"/>
      <c r="AQ1012" s="4"/>
      <c r="AR1012" s="4"/>
      <c r="AS1012" s="4"/>
    </row>
    <row r="1013" spans="1:45" ht="12.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</row>
    <row r="1014" spans="1:45" ht="12.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  <c r="AO1014" s="4"/>
      <c r="AP1014" s="4"/>
      <c r="AQ1014" s="4"/>
      <c r="AR1014" s="4"/>
      <c r="AS1014" s="4"/>
    </row>
    <row r="1015" spans="1:45" ht="12.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  <c r="AO1015" s="4"/>
      <c r="AP1015" s="4"/>
      <c r="AQ1015" s="4"/>
      <c r="AR1015" s="4"/>
      <c r="AS1015" s="4"/>
    </row>
    <row r="1016" spans="1:45" ht="12.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  <c r="AO1016" s="4"/>
      <c r="AP1016" s="4"/>
      <c r="AQ1016" s="4"/>
      <c r="AR1016" s="4"/>
      <c r="AS1016" s="4"/>
    </row>
    <row r="1017" spans="1:45" ht="12.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  <c r="AO1017" s="4"/>
      <c r="AP1017" s="4"/>
      <c r="AQ1017" s="4"/>
      <c r="AR1017" s="4"/>
      <c r="AS1017" s="4"/>
    </row>
    <row r="1018" spans="1:45" ht="12.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  <c r="AO1018" s="4"/>
      <c r="AP1018" s="4"/>
      <c r="AQ1018" s="4"/>
      <c r="AR1018" s="4"/>
      <c r="AS1018" s="4"/>
    </row>
    <row r="1019" spans="1:45" ht="12.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  <c r="AP1019" s="4"/>
      <c r="AQ1019" s="4"/>
      <c r="AR1019" s="4"/>
      <c r="AS1019" s="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Sobre</vt:lpstr>
      <vt:lpstr>Termos de pesquisa multilingue</vt:lpstr>
    </vt:vector>
  </TitlesOfParts>
  <Manager>Daniel Gomes</Manager>
  <Company>FCT-FCCN - Arquivo.pt</Company>
  <LinksUpToDate>false</LinksUpToDate>
  <SharedDoc>false</SharedDoc>
  <HyperlinkBase>https://sobre.arquivo.pt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Eleições Europeias 2019. Termos de pesquisa nas 24 línguas oficiais europeias para pesquisa automática no Bing Search API</dc:title>
  <dc:subject>preservação digital</dc:subject>
  <dc:creator>Ivo Branco, Ricardo Basílio</dc:creator>
  <cp:keywords>eleições, preservação digital</cp:keywords>
  <dc:description>lista de termos multilingue</dc:description>
  <cp:lastModifiedBy>Ricardo Basilio - Arquivo.pt</cp:lastModifiedBy>
  <dcterms:modified xsi:type="dcterms:W3CDTF">2022-08-27T09:56:31Z</dcterms:modified>
</cp:coreProperties>
</file>