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STAS FRamos\DRCN 2021 - Felicidade Ramos\PRR\Quadros PRR\Junho 2023\"/>
    </mc:Choice>
  </mc:AlternateContent>
  <bookViews>
    <workbookView xWindow="0" yWindow="0" windowWidth="28800" windowHeight="12300" tabRatio="773" activeTab="6"/>
  </bookViews>
  <sheets>
    <sheet name="Dashboard" sheetId="31" r:id="rId1"/>
    <sheet name="Controlo" sheetId="27" r:id="rId2"/>
    <sheet name="Contratação por Projeto" sheetId="32" state="hidden" r:id="rId3"/>
    <sheet name="Pagamentos por Projeto" sheetId="33" state="hidden" r:id="rId4"/>
    <sheet name="Contagem" sheetId="34" state="hidden" r:id="rId5"/>
    <sheet name="Contrato GEPAC" sheetId="35" state="hidden" r:id="rId6"/>
    <sheet name="Listagem" sheetId="28" r:id="rId7"/>
    <sheet name="Castelo Guimaraes_12121" sheetId="16" state="hidden" r:id="rId8"/>
    <sheet name="Miranda do Douro_12123" sheetId="18" state="hidden" r:id="rId9"/>
    <sheet name="Mosteiro Serra do Pilar_12160" sheetId="17" state="hidden" r:id="rId10"/>
    <sheet name="Museu Alberto Sampaio_12163" sheetId="20" state="hidden" r:id="rId11"/>
    <sheet name="Paço Duques_12169" sheetId="19" state="hidden" r:id="rId12"/>
    <sheet name="12161_12139_12119_12159_12128" sheetId="22" state="hidden" r:id="rId13"/>
    <sheet name="Museu Terra Miranda_12168" sheetId="21" state="hidden" r:id="rId14"/>
  </sheets>
  <definedNames>
    <definedName name="SegmentaçãoDeDados_CE">#N/A</definedName>
    <definedName name="SegmentaçãoDeDados_Projeto">#N/A</definedName>
    <definedName name="SegmentaçãoDeDados_Tipo_de_procedimento">#N/A</definedName>
  </definedNames>
  <calcPr calcId="162913"/>
  <pivotCaches>
    <pivotCache cacheId="14" r:id="rId15"/>
  </pivotCaches>
  <extLst>
    <ext xmlns:x14="http://schemas.microsoft.com/office/spreadsheetml/2009/9/main" uri="{BBE1A952-AA13-448e-AADC-164F8A28A991}">
      <x14:slicerCaches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7" l="1"/>
  <c r="C13" i="27"/>
  <c r="E13" i="27"/>
  <c r="D13" i="27"/>
  <c r="G2" i="27"/>
  <c r="E2" i="27"/>
  <c r="D2" i="27"/>
  <c r="G13" i="27" l="1"/>
  <c r="B11" i="28" l="1"/>
  <c r="B10" i="28"/>
  <c r="B9" i="28"/>
  <c r="B8" i="28"/>
  <c r="B7" i="28"/>
  <c r="B6" i="28"/>
  <c r="B5" i="28"/>
  <c r="B4" i="28"/>
  <c r="B3" i="28"/>
  <c r="B2" i="28"/>
  <c r="P7" i="31"/>
  <c r="P15" i="31"/>
  <c r="P23" i="31"/>
  <c r="P11" i="31"/>
  <c r="P19" i="31"/>
  <c r="AB10" i="28" l="1"/>
  <c r="AB9" i="28"/>
  <c r="AB8" i="28"/>
  <c r="AB7" i="28"/>
  <c r="AB6" i="28"/>
  <c r="AB5" i="28"/>
  <c r="AB4" i="28"/>
  <c r="AB3" i="28"/>
  <c r="AB2" i="28"/>
  <c r="G12" i="27"/>
  <c r="H4" i="27"/>
  <c r="H5" i="27"/>
  <c r="H6" i="27"/>
  <c r="H7" i="27"/>
  <c r="H8" i="27"/>
  <c r="H9" i="27"/>
  <c r="H10" i="27"/>
  <c r="H11" i="27"/>
  <c r="G4" i="27"/>
  <c r="G5" i="27"/>
  <c r="G6" i="27"/>
  <c r="G7" i="27"/>
  <c r="G8" i="27"/>
  <c r="G9" i="27"/>
  <c r="G10" i="27"/>
  <c r="G11" i="27"/>
  <c r="F8" i="27"/>
  <c r="F9" i="27"/>
  <c r="F10" i="27"/>
  <c r="F11" i="27"/>
  <c r="F7" i="27"/>
  <c r="F6" i="27"/>
  <c r="F5" i="27"/>
  <c r="F4" i="27"/>
  <c r="F3" i="27"/>
  <c r="Z2" i="22"/>
  <c r="Z2" i="19"/>
  <c r="Z2" i="20"/>
  <c r="Z2" i="17"/>
  <c r="Z2" i="18"/>
  <c r="H3" i="27" l="1"/>
  <c r="D7" i="27"/>
  <c r="E6" i="27"/>
  <c r="E5" i="27"/>
  <c r="E4" i="27"/>
  <c r="E3" i="27"/>
  <c r="H13" i="27" l="1"/>
  <c r="D6" i="27"/>
  <c r="D5" i="27"/>
  <c r="D4" i="27"/>
  <c r="D3" i="27"/>
  <c r="G3" i="27" s="1"/>
</calcChain>
</file>

<file path=xl/comments1.xml><?xml version="1.0" encoding="utf-8"?>
<comments xmlns="http://schemas.openxmlformats.org/spreadsheetml/2006/main">
  <authors>
    <author>Oscarina Martins</author>
  </authors>
  <commentList>
    <comment ref="E11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Este procedimento tem uma parte de financiamento pelo PRR FSPC e outra pelo PRR GEPAC</t>
        </r>
      </text>
    </comment>
    <comment ref="O11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Só uma parte do Lote 1 é que diz respeito ao GEPAC</t>
        </r>
      </text>
    </comment>
    <comment ref="E12" authorId="0" shapeId="0">
      <text>
        <r>
          <rPr>
            <sz val="9"/>
            <color indexed="81"/>
            <rFont val="Tahoma"/>
            <charset val="1"/>
          </rPr>
          <t>Este procedimento tem uma parte de financiamento pelo PRR FSPC e outra pelo PRR GEPAC</t>
        </r>
      </text>
    </comment>
  </commentList>
</comments>
</file>

<file path=xl/comments2.xml><?xml version="1.0" encoding="utf-8"?>
<comments xmlns="http://schemas.openxmlformats.org/spreadsheetml/2006/main">
  <authors>
    <author>Oscarina Martins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Este procedimento tem uma parte de financiamento pelo PRR FSPC e outra pelo PRR GEPAC</t>
        </r>
      </text>
    </comment>
    <comment ref="M2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Só uma parte do Lote 1 é que diz respeito ao GEPAC</t>
        </r>
      </text>
    </comment>
  </commentList>
</comments>
</file>

<file path=xl/comments3.xml><?xml version="1.0" encoding="utf-8"?>
<comments xmlns="http://schemas.openxmlformats.org/spreadsheetml/2006/main">
  <authors>
    <author>Oscarina Martins</author>
  </authors>
  <commentList>
    <comment ref="C3" authorId="0" shapeId="0">
      <text>
        <r>
          <rPr>
            <sz val="9"/>
            <color indexed="81"/>
            <rFont val="Tahoma"/>
            <charset val="1"/>
          </rPr>
          <t>Este procedimento tem uma parte de financiamento pelo PRR FSPC e outra pelo PRR GEPAC</t>
        </r>
      </text>
    </comment>
  </commentList>
</comments>
</file>

<file path=xl/sharedStrings.xml><?xml version="1.0" encoding="utf-8"?>
<sst xmlns="http://schemas.openxmlformats.org/spreadsheetml/2006/main" count="546" uniqueCount="137">
  <si>
    <t>020214</t>
  </si>
  <si>
    <t>CE</t>
  </si>
  <si>
    <t>FF</t>
  </si>
  <si>
    <t>N.º de procedimento</t>
  </si>
  <si>
    <t>Técnico</t>
  </si>
  <si>
    <t>Assunto</t>
  </si>
  <si>
    <t>Data da informação</t>
  </si>
  <si>
    <t>Tipo de procedimento</t>
  </si>
  <si>
    <t>Justificação legal</t>
  </si>
  <si>
    <t>CPV</t>
  </si>
  <si>
    <t>Entidade</t>
  </si>
  <si>
    <t>Cabimentação</t>
  </si>
  <si>
    <t>Data Cabimento</t>
  </si>
  <si>
    <t>Convite</t>
  </si>
  <si>
    <t>Adjudicação</t>
  </si>
  <si>
    <t>Data Compromisso</t>
  </si>
  <si>
    <t>Valor (c/IVA)</t>
  </si>
  <si>
    <t>N.º Contrato</t>
  </si>
  <si>
    <t>Data Contrato</t>
  </si>
  <si>
    <t>N.º Registo Portal Base</t>
  </si>
  <si>
    <t>Data Registo Portal Base</t>
  </si>
  <si>
    <t>Observações</t>
  </si>
  <si>
    <t>Ajuste Direto Simplificado</t>
  </si>
  <si>
    <t>artigo 20º nº1 al. d)</t>
  </si>
  <si>
    <t>Aj Simpl. Art128.º 19.º d) &lt;10.000€</t>
  </si>
  <si>
    <t>n.a.</t>
  </si>
  <si>
    <t>N.º da informação Adjudicação (C.S.)</t>
  </si>
  <si>
    <t>Prazo execução</t>
  </si>
  <si>
    <t>Proc. n.º 398 / DRCN / 2022</t>
  </si>
  <si>
    <t>Pedro Cabral</t>
  </si>
  <si>
    <t>Pedido de abertura de procedimento por ajuste direto simplificado. Elaboração do projeto de execução das especialidades de Instalações e Equipamentos de Telecomunicações para a implementação de WiFi na concatedral de Miranda do Douro</t>
  </si>
  <si>
    <t>Art. 20.º, n.º 1, d) &lt;5.000€, conjugado com o art. 128.º</t>
  </si>
  <si>
    <t>António Santos Lessa &amp; Associados, Lda</t>
  </si>
  <si>
    <t>BE42201125</t>
  </si>
  <si>
    <t>BE52201090</t>
  </si>
  <si>
    <t>4 semanas</t>
  </si>
  <si>
    <t>Notificação de adjudicação em 14/12/2022</t>
  </si>
  <si>
    <t>71300000-1 serviços de engenharia</t>
  </si>
  <si>
    <t>Proc. n.º 400 / DRCN / 2022</t>
  </si>
  <si>
    <t>Pedido de abertura de procedimento por ajuste direto simplificado. Elaboração do projeto de execução das especialidades de Instalações e Equipamentos de Telecomunicações para a implementação de WiFi no Mosteiro da Serra do Pilar</t>
  </si>
  <si>
    <t>Síncrono - Soluções Integradas de Engenharia, Lda</t>
  </si>
  <si>
    <t>BE42201127</t>
  </si>
  <si>
    <t>BE52201091</t>
  </si>
  <si>
    <t>enviada notificação de adjudicação em 14/12/2022</t>
  </si>
  <si>
    <t>Proc. n.º 450 / DRCN / 2022</t>
  </si>
  <si>
    <t>Pedido de abertura de procedimento por ajuste direto simplificado. Elaboração do projeto de execução das especialidades de Instalações e Equipamentos de Telecomunicações para a implementação de WiFi no Museu Alberto Sampaio</t>
  </si>
  <si>
    <t>Ajuste Direto Geral</t>
  </si>
  <si>
    <t>BE42201129</t>
  </si>
  <si>
    <t>BE52201101</t>
  </si>
  <si>
    <t>28 dias</t>
  </si>
  <si>
    <t>Proc. n.º 479 / DRCN / 2022</t>
  </si>
  <si>
    <t>FMVSATELIER, Lda</t>
  </si>
  <si>
    <t>Pedido de abertura de procedimento por ajuste direto simplificado. Projeto de arquitetura para a instalação de quadros elétricos no Paço dos Duques para o WiFI</t>
  </si>
  <si>
    <t>BE42201134</t>
  </si>
  <si>
    <t>N.º da informação abertura (C.S.)</t>
  </si>
  <si>
    <t>BE52201100</t>
  </si>
  <si>
    <t>enviada notificação de adjudicação em 21/12/2022</t>
  </si>
  <si>
    <t>Pedido de abertura de procedimento por ajuste direto simplificado. Elaboração do projeto de execução das especialidades de Instalações e Equipamentos de Telecomunicações para a implementação de WiFi em 5 Equipamentos (Mosteiro Vilar Frades, Mosteiro S João Tarouca, Mosteiro Salzedas, Mosteiro Pombeiro, AAFreixo)</t>
  </si>
  <si>
    <t>Carlos A. S. Andrade Unipessoal Lda</t>
  </si>
  <si>
    <t>Proc. n.º 399 / DRCN / 2022</t>
  </si>
  <si>
    <t>BE42201128</t>
  </si>
  <si>
    <t>BE52201099</t>
  </si>
  <si>
    <t>Mosteiro Vilar Frades</t>
  </si>
  <si>
    <t>Mosteiro S. João Tarouca</t>
  </si>
  <si>
    <t>Mosteiro Salzedas</t>
  </si>
  <si>
    <t>Mosteiro Pombeiro</t>
  </si>
  <si>
    <t>Área Arqueológica Freixo</t>
  </si>
  <si>
    <t>Designação</t>
  </si>
  <si>
    <t>N.º Projeto</t>
  </si>
  <si>
    <t>Valor contrato GEPAC</t>
  </si>
  <si>
    <t>Castelo Guimarães</t>
  </si>
  <si>
    <t>Mosteiro Serra do Pilar</t>
  </si>
  <si>
    <t>Museu Alberto Sampaio</t>
  </si>
  <si>
    <t>Paço dos Duques</t>
  </si>
  <si>
    <t>Museu Terra de Miranda</t>
  </si>
  <si>
    <t>Valor (s/IVA)</t>
  </si>
  <si>
    <t>Total</t>
  </si>
  <si>
    <t>Valor contratação (s/IVA)</t>
  </si>
  <si>
    <t>Valor contratação (c/IVA)</t>
  </si>
  <si>
    <t>Pagamentos 2022</t>
  </si>
  <si>
    <t>Projeto</t>
  </si>
  <si>
    <t>12123 - Concatedral Miranda do Douro</t>
  </si>
  <si>
    <t>Concatedral Miranda do Douro</t>
  </si>
  <si>
    <t>12160 - Mosteiro da Serra do Pilar</t>
  </si>
  <si>
    <t>Data da informação abertura</t>
  </si>
  <si>
    <t>Adjudicação (compromisso)</t>
  </si>
  <si>
    <t>12163 - Museu Alberto Sampaio</t>
  </si>
  <si>
    <t>12169 - Paço dos Duques</t>
  </si>
  <si>
    <t>12161 - Mosteiro Vilar Frades</t>
  </si>
  <si>
    <t>12139 - Mosteiro S. João Tarouca</t>
  </si>
  <si>
    <t>12119 - Mosteiro Santa Maria Salzedas</t>
  </si>
  <si>
    <t>12159 - Mosteiro Santa Maria Pombeiro</t>
  </si>
  <si>
    <t>12128 - Área Arqueológica do Freixo</t>
  </si>
  <si>
    <t>Valor Contrato GEPAC</t>
  </si>
  <si>
    <t>12121 - Castelo de Guimarães</t>
  </si>
  <si>
    <t>12128 - Museu da Terra de Miranda</t>
  </si>
  <si>
    <t>Grau Execução Financeira</t>
  </si>
  <si>
    <t>Valor Contratação</t>
  </si>
  <si>
    <t>Pagamentos</t>
  </si>
  <si>
    <t>N.º Procedimentos</t>
  </si>
  <si>
    <t>PRR GEPAC</t>
  </si>
  <si>
    <t>Rótulos de Linha</t>
  </si>
  <si>
    <t>Total Geral</t>
  </si>
  <si>
    <t>Soma de Valor (s/IVA)</t>
  </si>
  <si>
    <t>Soma de Pagamentos 2022</t>
  </si>
  <si>
    <t>020214 - Projetos</t>
  </si>
  <si>
    <t>Contagem de Tipo de procedimento</t>
  </si>
  <si>
    <t>Soma de Valor (c/IVA)</t>
  </si>
  <si>
    <t>Soma de Valor Contrato GEPAC</t>
  </si>
  <si>
    <t>Grau Execução Contrato GEPAC</t>
  </si>
  <si>
    <t>Proc. n.º 298 / DRCN / 2022</t>
  </si>
  <si>
    <t>Agostinho Costa</t>
  </si>
  <si>
    <t>Reestruturação e melhoramento das acessibilidades, da segurança e instalação de infraestrutura para a futura rede Wifi - 1.ª fase</t>
  </si>
  <si>
    <t>Concurso Público</t>
  </si>
  <si>
    <t>artigo 19º al. b)</t>
  </si>
  <si>
    <t>45454000-4 Obras de reestruturação</t>
  </si>
  <si>
    <t>BE42300154</t>
  </si>
  <si>
    <t>483 e 484</t>
  </si>
  <si>
    <t>070305 - Obra</t>
  </si>
  <si>
    <t>12894 - Concatedral Miranda do Douro</t>
  </si>
  <si>
    <t>Proc. n.º 27 / DRCN / 2023</t>
  </si>
  <si>
    <t>Artur Alves</t>
  </si>
  <si>
    <t>Empreitada Reabilitação, Requalificação e Instalação de Infraestruturas para futura rede WiFi</t>
  </si>
  <si>
    <t>BE42300259</t>
  </si>
  <si>
    <t>a decorrer</t>
  </si>
  <si>
    <t>Valor pago 2022-2023</t>
  </si>
  <si>
    <t>Execução                                                            Valor contratação/Valor contrato GEPAC</t>
  </si>
  <si>
    <t>Execução financeira                        Valor Pago/Valor contratação</t>
  </si>
  <si>
    <t>AOF - Augusto de Oliveira Ferreira, Lda</t>
  </si>
  <si>
    <t>1667197 - Lote 1, 1667379 - Lote 2</t>
  </si>
  <si>
    <t>BE52300390 - Lote 1, BE52300416 - Lote 2</t>
  </si>
  <si>
    <t>15/05/2023 e 22/05/2023</t>
  </si>
  <si>
    <t>14 - Lote 1, 15 - Lote 2</t>
  </si>
  <si>
    <t>10088134 e 10088171</t>
  </si>
  <si>
    <t>070305</t>
  </si>
  <si>
    <t>180 dias para o Lote 1 e 120 dias para o Lote 2</t>
  </si>
  <si>
    <t>esta contratação tem uma parte que corresponde ao FSPC e outra que corresponde ao GEPAC - só uma parte do Lote 1 diz respeito ao GEPAC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</si>
</sst>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11"/>
      <color indexed="8"/>
      <name val="Trebuchet MS"/>
      <family val="2"/>
    </font>
    <font>
      <sz val="8"/>
      <color indexed="8"/>
      <name val="Trebuchet MS"/>
      <family val="2"/>
    </font>
    <font>
      <sz val="8"/>
      <color rgb="FF000000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5">
    <xf numFmtId="0" fontId="0" fillId="0" borderId="0" xfId="0"/>
    <xf numFmtId="165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164" fontId="0" fillId="0" borderId="0" xfId="3" applyFont="1"/>
    <xf numFmtId="0" fontId="0" fillId="0" borderId="0" xfId="0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9" fontId="0" fillId="0" borderId="0" xfId="4" applyFont="1"/>
    <xf numFmtId="9" fontId="7" fillId="2" borderId="8" xfId="4" applyFont="1" applyFill="1" applyBorder="1"/>
    <xf numFmtId="10" fontId="0" fillId="0" borderId="0" xfId="4" applyNumberFormat="1" applyFont="1"/>
    <xf numFmtId="10" fontId="7" fillId="2" borderId="8" xfId="4" applyNumberFormat="1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49" fontId="4" fillId="0" borderId="9" xfId="0" quotePrefix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0" fontId="8" fillId="5" borderId="0" xfId="4" applyNumberFormat="1" applyFont="1" applyFill="1" applyAlignment="1">
      <alignment horizontal="center"/>
    </xf>
    <xf numFmtId="165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165" fontId="0" fillId="0" borderId="0" xfId="3" applyNumberFormat="1" applyFont="1"/>
    <xf numFmtId="165" fontId="0" fillId="0" borderId="0" xfId="3" applyNumberFormat="1" applyFont="1" applyFill="1"/>
    <xf numFmtId="165" fontId="7" fillId="2" borderId="8" xfId="0" applyNumberFormat="1" applyFont="1" applyFill="1" applyBorder="1"/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12" xfId="0" quotePrefix="1" applyNumberFormat="1" applyFont="1" applyFill="1" applyBorder="1" applyAlignment="1">
      <alignment horizontal="center" vertical="center" wrapText="1"/>
    </xf>
    <xf numFmtId="44" fontId="4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164" fontId="0" fillId="0" borderId="12" xfId="3" applyFont="1" applyBorder="1"/>
    <xf numFmtId="0" fontId="7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7" fillId="2" borderId="8" xfId="0" applyFont="1" applyFill="1" applyBorder="1" applyAlignment="1">
      <alignment horizontal="center"/>
    </xf>
  </cellXfs>
  <cellStyles count="5">
    <cellStyle name="Moeda" xfId="3" builtinId="4"/>
    <cellStyle name="Normal" xfId="0" builtinId="0"/>
    <cellStyle name="Normal 2" xfId="1"/>
    <cellStyle name="Normal 3" xfId="2"/>
    <cellStyle name="Percentagem" xfId="4" builtinId="5"/>
  </cellStyles>
  <dxfs count="0"/>
  <tableStyles count="0" defaultTableStyle="TableStyleMedium2" defaultPivotStyle="PivotStyleLight16"/>
  <colors>
    <mruColors>
      <color rgb="FFFFCCCC"/>
      <color rgb="FFFDE44D"/>
      <color rgb="FFED7A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6" Type="http://schemas.microsoft.com/office/2007/relationships/slicerCache" Target="slicerCaches/slicerCache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GEPAC WIFI_dashboard v30062023_2.xlsx]Contratação por Projeto!Tabela Dinâmica1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Valor</a:t>
            </a:r>
            <a:r>
              <a:rPr lang="en-US" b="1" baseline="0"/>
              <a:t> Contratação por Projeto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'Contratação por Projeto'!$B$3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'Contratação por Projeto'!$A$4:$A$16</c:f>
              <c:strCache>
                <c:ptCount val="12"/>
                <c:pt idx="0">
                  <c:v>12119 - Mosteiro Santa Maria Salzedas</c:v>
                </c:pt>
                <c:pt idx="1">
                  <c:v>12121 - Castelo de Guimarães</c:v>
                </c:pt>
                <c:pt idx="2">
                  <c:v>12123 - Concatedral Miranda do Douro</c:v>
                </c:pt>
                <c:pt idx="3">
                  <c:v>12128 - Área Arqueológica do Freixo</c:v>
                </c:pt>
                <c:pt idx="4">
                  <c:v>12128 - Museu da Terra de Miranda</c:v>
                </c:pt>
                <c:pt idx="5">
                  <c:v>12139 - Mosteiro S. João Tarouca</c:v>
                </c:pt>
                <c:pt idx="6">
                  <c:v>12159 - Mosteiro Santa Maria Pombeiro</c:v>
                </c:pt>
                <c:pt idx="7">
                  <c:v>12160 - Mosteiro da Serra do Pilar</c:v>
                </c:pt>
                <c:pt idx="8">
                  <c:v>12161 - Mosteiro Vilar Frades</c:v>
                </c:pt>
                <c:pt idx="9">
                  <c:v>12163 - Museu Alberto Sampaio</c:v>
                </c:pt>
                <c:pt idx="10">
                  <c:v>12169 - Paço dos Duques</c:v>
                </c:pt>
                <c:pt idx="11">
                  <c:v>12894 - Concatedral Miranda do Douro</c:v>
                </c:pt>
              </c:strCache>
            </c:strRef>
          </c:cat>
          <c:val>
            <c:numRef>
              <c:f>'Contratação por Projeto'!$B$4:$B$16</c:f>
              <c:numCache>
                <c:formatCode>General</c:formatCode>
                <c:ptCount val="12"/>
                <c:pt idx="0">
                  <c:v>4083.6</c:v>
                </c:pt>
                <c:pt idx="1">
                  <c:v>39418.959999999999</c:v>
                </c:pt>
                <c:pt idx="2">
                  <c:v>2029.5</c:v>
                </c:pt>
                <c:pt idx="3">
                  <c:v>4083.6</c:v>
                </c:pt>
                <c:pt idx="5">
                  <c:v>4083.6</c:v>
                </c:pt>
                <c:pt idx="6">
                  <c:v>4083.6</c:v>
                </c:pt>
                <c:pt idx="7">
                  <c:v>6113.1</c:v>
                </c:pt>
                <c:pt idx="8">
                  <c:v>4083.6</c:v>
                </c:pt>
                <c:pt idx="9">
                  <c:v>12226.2</c:v>
                </c:pt>
                <c:pt idx="10">
                  <c:v>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1-469F-939A-3FFE662DD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549088"/>
        <c:axId val="333542200"/>
      </c:barChart>
      <c:catAx>
        <c:axId val="3335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33542200"/>
        <c:crosses val="autoZero"/>
        <c:auto val="1"/>
        <c:lblAlgn val="ctr"/>
        <c:lblOffset val="100"/>
        <c:noMultiLvlLbl val="0"/>
      </c:catAx>
      <c:valAx>
        <c:axId val="33354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335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GEPAC WIFI_dashboard v30062023_2.xlsx]Pagamentos por Projeto!Tabela Dinâmica2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Pagamentos</a:t>
            </a:r>
            <a:r>
              <a:rPr lang="en-US" b="1" baseline="0"/>
              <a:t> por Projeto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'Pagamentos por Projeto'!$B$3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'Pagamentos por Projeto'!$A$4:$A$16</c:f>
              <c:strCache>
                <c:ptCount val="12"/>
                <c:pt idx="0">
                  <c:v>12119 - Mosteiro Santa Maria Salzedas</c:v>
                </c:pt>
                <c:pt idx="1">
                  <c:v>12121 - Castelo de Guimarães</c:v>
                </c:pt>
                <c:pt idx="2">
                  <c:v>12123 - Concatedral Miranda do Douro</c:v>
                </c:pt>
                <c:pt idx="3">
                  <c:v>12128 - Área Arqueológica do Freixo</c:v>
                </c:pt>
                <c:pt idx="4">
                  <c:v>12128 - Museu da Terra de Miranda</c:v>
                </c:pt>
                <c:pt idx="5">
                  <c:v>12139 - Mosteiro S. João Tarouca</c:v>
                </c:pt>
                <c:pt idx="6">
                  <c:v>12159 - Mosteiro Santa Maria Pombeiro</c:v>
                </c:pt>
                <c:pt idx="7">
                  <c:v>12160 - Mosteiro da Serra do Pilar</c:v>
                </c:pt>
                <c:pt idx="8">
                  <c:v>12161 - Mosteiro Vilar Frades</c:v>
                </c:pt>
                <c:pt idx="9">
                  <c:v>12163 - Museu Alberto Sampaio</c:v>
                </c:pt>
                <c:pt idx="10">
                  <c:v>12169 - Paço dos Duques</c:v>
                </c:pt>
                <c:pt idx="11">
                  <c:v>12894 - Concatedral Miranda do Douro</c:v>
                </c:pt>
              </c:strCache>
            </c:strRef>
          </c:cat>
          <c:val>
            <c:numRef>
              <c:f>'Pagamentos por Projeto'!$B$4:$B$16</c:f>
              <c:numCache>
                <c:formatCode>#\ ##0.00\ "€"</c:formatCode>
                <c:ptCount val="12"/>
                <c:pt idx="0">
                  <c:v>4083.6</c:v>
                </c:pt>
                <c:pt idx="2">
                  <c:v>2029.5</c:v>
                </c:pt>
                <c:pt idx="3">
                  <c:v>4083.6</c:v>
                </c:pt>
                <c:pt idx="5">
                  <c:v>4083.6</c:v>
                </c:pt>
                <c:pt idx="6">
                  <c:v>4083.6</c:v>
                </c:pt>
                <c:pt idx="7">
                  <c:v>6113.1</c:v>
                </c:pt>
                <c:pt idx="8">
                  <c:v>4083.6</c:v>
                </c:pt>
                <c:pt idx="9">
                  <c:v>12226.2</c:v>
                </c:pt>
                <c:pt idx="10">
                  <c:v>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9-42AC-A82F-6CC9AF2DF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899392"/>
        <c:axId val="375897424"/>
      </c:barChart>
      <c:catAx>
        <c:axId val="3758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5897424"/>
        <c:crosses val="autoZero"/>
        <c:auto val="1"/>
        <c:lblAlgn val="ctr"/>
        <c:lblOffset val="100"/>
        <c:noMultiLvlLbl val="0"/>
      </c:catAx>
      <c:valAx>
        <c:axId val="37589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58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GEPAC WIFI_dashboard v30062023_2.xlsx]Contratação por Projeto!Tabela Dinâmica1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</a:t>
            </a:r>
            <a:r>
              <a:rPr lang="en-US" baseline="0"/>
              <a:t> Contratação por Projeto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'Contratação por Projeto'!$B$3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'Contratação por Projeto'!$A$4:$A$16</c:f>
              <c:strCache>
                <c:ptCount val="12"/>
                <c:pt idx="0">
                  <c:v>12119 - Mosteiro Santa Maria Salzedas</c:v>
                </c:pt>
                <c:pt idx="1">
                  <c:v>12121 - Castelo de Guimarães</c:v>
                </c:pt>
                <c:pt idx="2">
                  <c:v>12123 - Concatedral Miranda do Douro</c:v>
                </c:pt>
                <c:pt idx="3">
                  <c:v>12128 - Área Arqueológica do Freixo</c:v>
                </c:pt>
                <c:pt idx="4">
                  <c:v>12128 - Museu da Terra de Miranda</c:v>
                </c:pt>
                <c:pt idx="5">
                  <c:v>12139 - Mosteiro S. João Tarouca</c:v>
                </c:pt>
                <c:pt idx="6">
                  <c:v>12159 - Mosteiro Santa Maria Pombeiro</c:v>
                </c:pt>
                <c:pt idx="7">
                  <c:v>12160 - Mosteiro da Serra do Pilar</c:v>
                </c:pt>
                <c:pt idx="8">
                  <c:v>12161 - Mosteiro Vilar Frades</c:v>
                </c:pt>
                <c:pt idx="9">
                  <c:v>12163 - Museu Alberto Sampaio</c:v>
                </c:pt>
                <c:pt idx="10">
                  <c:v>12169 - Paço dos Duques</c:v>
                </c:pt>
                <c:pt idx="11">
                  <c:v>12894 - Concatedral Miranda do Douro</c:v>
                </c:pt>
              </c:strCache>
            </c:strRef>
          </c:cat>
          <c:val>
            <c:numRef>
              <c:f>'Contratação por Projeto'!$B$4:$B$16</c:f>
              <c:numCache>
                <c:formatCode>General</c:formatCode>
                <c:ptCount val="12"/>
                <c:pt idx="0">
                  <c:v>4083.6</c:v>
                </c:pt>
                <c:pt idx="1">
                  <c:v>39418.959999999999</c:v>
                </c:pt>
                <c:pt idx="2">
                  <c:v>2029.5</c:v>
                </c:pt>
                <c:pt idx="3">
                  <c:v>4083.6</c:v>
                </c:pt>
                <c:pt idx="5">
                  <c:v>4083.6</c:v>
                </c:pt>
                <c:pt idx="6">
                  <c:v>4083.6</c:v>
                </c:pt>
                <c:pt idx="7">
                  <c:v>6113.1</c:v>
                </c:pt>
                <c:pt idx="8">
                  <c:v>4083.6</c:v>
                </c:pt>
                <c:pt idx="9">
                  <c:v>12226.2</c:v>
                </c:pt>
                <c:pt idx="10">
                  <c:v>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C-4AFD-8E2C-888537CE0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549088"/>
        <c:axId val="333542200"/>
      </c:barChart>
      <c:catAx>
        <c:axId val="3335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33542200"/>
        <c:crosses val="autoZero"/>
        <c:auto val="1"/>
        <c:lblAlgn val="ctr"/>
        <c:lblOffset val="100"/>
        <c:noMultiLvlLbl val="0"/>
      </c:catAx>
      <c:valAx>
        <c:axId val="33354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335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GEPAC WIFI_dashboard v30062023_2.xlsx]Pagamentos por Projeto!Tabela Dinâmica2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Pagamentos</a:t>
            </a:r>
            <a:r>
              <a:rPr lang="en-US" baseline="0"/>
              <a:t> por Projeto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'Pagamentos por Projeto'!$B$3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'Pagamentos por Projeto'!$A$4:$A$16</c:f>
              <c:strCache>
                <c:ptCount val="12"/>
                <c:pt idx="0">
                  <c:v>12119 - Mosteiro Santa Maria Salzedas</c:v>
                </c:pt>
                <c:pt idx="1">
                  <c:v>12121 - Castelo de Guimarães</c:v>
                </c:pt>
                <c:pt idx="2">
                  <c:v>12123 - Concatedral Miranda do Douro</c:v>
                </c:pt>
                <c:pt idx="3">
                  <c:v>12128 - Área Arqueológica do Freixo</c:v>
                </c:pt>
                <c:pt idx="4">
                  <c:v>12128 - Museu da Terra de Miranda</c:v>
                </c:pt>
                <c:pt idx="5">
                  <c:v>12139 - Mosteiro S. João Tarouca</c:v>
                </c:pt>
                <c:pt idx="6">
                  <c:v>12159 - Mosteiro Santa Maria Pombeiro</c:v>
                </c:pt>
                <c:pt idx="7">
                  <c:v>12160 - Mosteiro da Serra do Pilar</c:v>
                </c:pt>
                <c:pt idx="8">
                  <c:v>12161 - Mosteiro Vilar Frades</c:v>
                </c:pt>
                <c:pt idx="9">
                  <c:v>12163 - Museu Alberto Sampaio</c:v>
                </c:pt>
                <c:pt idx="10">
                  <c:v>12169 - Paço dos Duques</c:v>
                </c:pt>
                <c:pt idx="11">
                  <c:v>12894 - Concatedral Miranda do Douro</c:v>
                </c:pt>
              </c:strCache>
            </c:strRef>
          </c:cat>
          <c:val>
            <c:numRef>
              <c:f>'Pagamentos por Projeto'!$B$4:$B$16</c:f>
              <c:numCache>
                <c:formatCode>#\ ##0.00\ "€"</c:formatCode>
                <c:ptCount val="12"/>
                <c:pt idx="0">
                  <c:v>4083.6</c:v>
                </c:pt>
                <c:pt idx="2">
                  <c:v>2029.5</c:v>
                </c:pt>
                <c:pt idx="3">
                  <c:v>4083.6</c:v>
                </c:pt>
                <c:pt idx="5">
                  <c:v>4083.6</c:v>
                </c:pt>
                <c:pt idx="6">
                  <c:v>4083.6</c:v>
                </c:pt>
                <c:pt idx="7">
                  <c:v>6113.1</c:v>
                </c:pt>
                <c:pt idx="8">
                  <c:v>4083.6</c:v>
                </c:pt>
                <c:pt idx="9">
                  <c:v>12226.2</c:v>
                </c:pt>
                <c:pt idx="10">
                  <c:v>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4-4CB4-AAC8-01617D4DD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899392"/>
        <c:axId val="375897424"/>
      </c:barChart>
      <c:catAx>
        <c:axId val="3758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5897424"/>
        <c:crosses val="autoZero"/>
        <c:auto val="1"/>
        <c:lblAlgn val="ctr"/>
        <c:lblOffset val="100"/>
        <c:noMultiLvlLbl val="0"/>
      </c:catAx>
      <c:valAx>
        <c:axId val="37589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58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89747</xdr:colOff>
      <xdr:row>2</xdr:row>
      <xdr:rowOff>16086</xdr:rowOff>
    </xdr:from>
    <xdr:to>
      <xdr:col>0</xdr:col>
      <xdr:colOff>2861747</xdr:colOff>
      <xdr:row>20</xdr:row>
      <xdr:rowOff>150394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Projet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747" y="604904"/>
              <a:ext cx="2772000" cy="35633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>
    <xdr:from>
      <xdr:col>1</xdr:col>
      <xdr:colOff>14259</xdr:colOff>
      <xdr:row>2</xdr:row>
      <xdr:rowOff>8021</xdr:rowOff>
    </xdr:from>
    <xdr:to>
      <xdr:col>6</xdr:col>
      <xdr:colOff>1584158</xdr:colOff>
      <xdr:row>31</xdr:row>
      <xdr:rowOff>80210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1684422</xdr:colOff>
      <xdr:row>2</xdr:row>
      <xdr:rowOff>24062</xdr:rowOff>
    </xdr:from>
    <xdr:to>
      <xdr:col>14</xdr:col>
      <xdr:colOff>385943</xdr:colOff>
      <xdr:row>31</xdr:row>
      <xdr:rowOff>97562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88228</xdr:colOff>
      <xdr:row>20</xdr:row>
      <xdr:rowOff>160423</xdr:rowOff>
    </xdr:from>
    <xdr:to>
      <xdr:col>0</xdr:col>
      <xdr:colOff>2860228</xdr:colOff>
      <xdr:row>26</xdr:row>
      <xdr:rowOff>130343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de procediment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procediment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228" y="4178241"/>
              <a:ext cx="2772000" cy="11129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100262</xdr:colOff>
      <xdr:row>26</xdr:row>
      <xdr:rowOff>160422</xdr:rowOff>
    </xdr:from>
    <xdr:to>
      <xdr:col>0</xdr:col>
      <xdr:colOff>2857500</xdr:colOff>
      <xdr:row>31</xdr:row>
      <xdr:rowOff>60158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C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262" y="5321240"/>
              <a:ext cx="2757238" cy="8522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601980</xdr:colOff>
      <xdr:row>6</xdr:row>
      <xdr:rowOff>15240</xdr:rowOff>
    </xdr:from>
    <xdr:to>
      <xdr:col>15</xdr:col>
      <xdr:colOff>15240</xdr:colOff>
      <xdr:row>27</xdr:row>
      <xdr:rowOff>167640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259080</xdr:colOff>
      <xdr:row>16</xdr:row>
      <xdr:rowOff>7620</xdr:rowOff>
    </xdr:from>
    <xdr:to>
      <xdr:col>0</xdr:col>
      <xdr:colOff>2087880</xdr:colOff>
      <xdr:row>29</xdr:row>
      <xdr:rowOff>97155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jet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080" y="29337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2293620</xdr:colOff>
      <xdr:row>16</xdr:row>
      <xdr:rowOff>7620</xdr:rowOff>
    </xdr:from>
    <xdr:to>
      <xdr:col>2</xdr:col>
      <xdr:colOff>230505</xdr:colOff>
      <xdr:row>22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ipo de procediment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procedimen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93620" y="2933700"/>
              <a:ext cx="1828800" cy="12572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2293620</xdr:colOff>
      <xdr:row>24</xdr:row>
      <xdr:rowOff>114300</xdr:rowOff>
    </xdr:from>
    <xdr:to>
      <xdr:col>2</xdr:col>
      <xdr:colOff>230505</xdr:colOff>
      <xdr:row>30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C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93620" y="4686300"/>
              <a:ext cx="1737360" cy="1171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1516380</xdr:colOff>
      <xdr:row>7</xdr:row>
      <xdr:rowOff>64770</xdr:rowOff>
    </xdr:from>
    <xdr:to>
      <xdr:col>12</xdr:col>
      <xdr:colOff>220980</xdr:colOff>
      <xdr:row>26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scarina Martins" refreshedDate="45107.398914351848" createdVersion="6" refreshedVersion="6" minRefreshableVersion="3" recordCount="12">
  <cacheSource type="worksheet">
    <worksheetSource ref="A1:AB13" sheet="Listagem"/>
  </cacheSource>
  <cacheFields count="28">
    <cacheField name="Projeto" numFmtId="0">
      <sharedItems count="12">
        <s v="12123 - Concatedral Miranda do Douro"/>
        <s v="12160 - Mosteiro da Serra do Pilar"/>
        <s v="12163 - Museu Alberto Sampaio"/>
        <s v="12169 - Paço dos Duques"/>
        <s v="12161 - Mosteiro Vilar Frades"/>
        <s v="12139 - Mosteiro S. João Tarouca"/>
        <s v="12119 - Mosteiro Santa Maria Salzedas"/>
        <s v="12159 - Mosteiro Santa Maria Pombeiro"/>
        <s v="12128 - Área Arqueológica do Freixo"/>
        <s v="12121 - Castelo de Guimarães"/>
        <s v="12894 - Concatedral Miranda do Douro"/>
        <s v="12128 - Museu da Terra de Miranda"/>
      </sharedItems>
    </cacheField>
    <cacheField name="Valor Contrato GEPAC" numFmtId="0">
      <sharedItems containsString="0" containsBlank="1" containsNumber="1" containsInteger="1" minValue="200000" maxValue="200000"/>
    </cacheField>
    <cacheField name="N.º de procedimento" numFmtId="0">
      <sharedItems containsBlank="1"/>
    </cacheField>
    <cacheField name="Técnico" numFmtId="0">
      <sharedItems containsBlank="1"/>
    </cacheField>
    <cacheField name="Assunto" numFmtId="0">
      <sharedItems containsBlank="1" longText="1"/>
    </cacheField>
    <cacheField name="N.º da informação abertura (C.S.)" numFmtId="0">
      <sharedItems containsString="0" containsBlank="1" containsNumber="1" containsInteger="1" minValue="1607992" maxValue="1646051"/>
    </cacheField>
    <cacheField name="Data da informação abertura" numFmtId="0">
      <sharedItems containsNonDate="0" containsDate="1" containsString="0" containsBlank="1" minDate="2022-10-21T00:00:00" maxDate="2023-03-28T00:00:00"/>
    </cacheField>
    <cacheField name="Tipo de procedimento" numFmtId="0">
      <sharedItems containsBlank="1" count="4">
        <s v="Ajuste Direto Simplificado"/>
        <s v="Ajuste Direto Geral"/>
        <s v="Concurso Público"/>
        <m/>
      </sharedItems>
    </cacheField>
    <cacheField name="Justificação legal" numFmtId="0">
      <sharedItems containsBlank="1"/>
    </cacheField>
    <cacheField name="CPV" numFmtId="0">
      <sharedItems containsBlank="1"/>
    </cacheField>
    <cacheField name="Entidade" numFmtId="0">
      <sharedItems containsBlank="1"/>
    </cacheField>
    <cacheField name="Cabimentação" numFmtId="0">
      <sharedItems containsBlank="1"/>
    </cacheField>
    <cacheField name="Data Cabimento" numFmtId="0">
      <sharedItems containsNonDate="0" containsDate="1" containsString="0" containsBlank="1" minDate="2022-12-13T00:00:00" maxDate="2023-04-06T00:00:00"/>
    </cacheField>
    <cacheField name="Convite" numFmtId="0">
      <sharedItems containsDate="1" containsBlank="1" containsMixedTypes="1" minDate="2022-12-14T00:00:00" maxDate="2022-12-15T00:00:00"/>
    </cacheField>
    <cacheField name="N.º da informação Adjudicação (C.S.)" numFmtId="0">
      <sharedItems containsBlank="1" containsMixedTypes="1" containsNumber="1" containsInteger="1" minValue="1624109" maxValue="1637829"/>
    </cacheField>
    <cacheField name="Adjudicação (compromisso)" numFmtId="0">
      <sharedItems containsBlank="1"/>
    </cacheField>
    <cacheField name="Data Compromisso" numFmtId="0">
      <sharedItems containsDate="1" containsBlank="1" containsMixedTypes="1" minDate="2022-12-13T00:00:00" maxDate="2022-12-22T00:00:00"/>
    </cacheField>
    <cacheField name="Valor (s/IVA)" numFmtId="0">
      <sharedItems containsString="0" containsBlank="1" containsNumber="1" minValue="1650" maxValue="37187.699999999997"/>
    </cacheField>
    <cacheField name="Valor (c/IVA)" numFmtId="0">
      <sharedItems containsString="0" containsBlank="1" containsNumber="1" minValue="2029.5" maxValue="39418.959999999999"/>
    </cacheField>
    <cacheField name="N.º Contrato" numFmtId="0">
      <sharedItems containsBlank="1" containsMixedTypes="1" containsNumber="1" containsInteger="1" minValue="58" maxValue="58"/>
    </cacheField>
    <cacheField name="Data Contrato" numFmtId="0">
      <sharedItems containsDate="1" containsBlank="1" containsMixedTypes="1" minDate="2022-12-20T00:00:00" maxDate="2023-05-27T00:00:00"/>
    </cacheField>
    <cacheField name="N.º Registo Portal Base" numFmtId="0">
      <sharedItems containsBlank="1" containsMixedTypes="1" containsNumber="1" containsInteger="1" minValue="9630576" maxValue="9630790"/>
    </cacheField>
    <cacheField name="Data Registo Portal Base" numFmtId="0">
      <sharedItems containsDate="1" containsBlank="1" containsMixedTypes="1" minDate="2022-12-21T00:00:00" maxDate="2023-06-24T00:00:00"/>
    </cacheField>
    <cacheField name="Observações" numFmtId="0">
      <sharedItems containsBlank="1"/>
    </cacheField>
    <cacheField name="CE" numFmtId="0">
      <sharedItems containsBlank="1" count="5">
        <s v="020214 - Projetos"/>
        <s v="070305"/>
        <s v="070305 - Obra"/>
        <m/>
        <s v="020214" u="1"/>
      </sharedItems>
    </cacheField>
    <cacheField name="FF" numFmtId="0">
      <sharedItems containsBlank="1" containsMixedTypes="1" containsNumber="1" containsInteger="1" minValue="483" maxValue="483"/>
    </cacheField>
    <cacheField name="Prazo execução" numFmtId="0">
      <sharedItems containsBlank="1"/>
    </cacheField>
    <cacheField name="Pagamentos 2022" numFmtId="0">
      <sharedItems containsString="0" containsBlank="1" containsNumber="1" minValue="2029.5" maxValue="12226.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200000"/>
    <s v="Proc. n.º 398 / DRCN / 2022"/>
    <s v="Pedro Cabral"/>
    <s v="Pedido de abertura de procedimento por ajuste direto simplificado. Elaboração do projeto de execução das especialidades de Instalações e Equipamentos de Telecomunicações para a implementação de WiFi na concatedral de Miranda do Douro"/>
    <n v="1624109"/>
    <d v="2022-10-21T00:00:00"/>
    <x v="0"/>
    <s v="Art. 20.º, n.º 1, d) &lt;5.000€, conjugado com o art. 128.º"/>
    <s v="71300000-1 serviços de engenharia"/>
    <s v="António Santos Lessa &amp; Associados, Lda"/>
    <s v="BE42201125"/>
    <d v="2022-12-13T00:00:00"/>
    <m/>
    <n v="1624109"/>
    <s v="BE52201090"/>
    <d v="2022-12-13T00:00:00"/>
    <n v="1650"/>
    <n v="2029.5"/>
    <s v="n.a."/>
    <s v="n.a."/>
    <s v="n.a."/>
    <s v="n.a."/>
    <s v="Notificação de adjudicação em 14/12/2022"/>
    <x v="0"/>
    <n v="483"/>
    <s v="4 semanas"/>
    <n v="2029.5"/>
  </r>
  <r>
    <x v="1"/>
    <n v="200000"/>
    <s v="Proc. n.º 400 / DRCN / 2022"/>
    <s v="Pedro Cabral"/>
    <s v="Pedido de abertura de procedimento por ajuste direto simplificado. Elaboração do projeto de execução das especialidades de Instalações e Equipamentos de Telecomunicações para a implementação de WiFi no Mosteiro da Serra do Pilar"/>
    <n v="1624112"/>
    <d v="2022-10-21T00:00:00"/>
    <x v="0"/>
    <s v="Aj Simpl. Art128.º 19.º d) &lt;10.000€"/>
    <s v="71300000-1 serviços de engenharia"/>
    <s v="Síncrono - Soluções Integradas de Engenharia, Lda"/>
    <s v="BE42201127"/>
    <d v="2022-12-13T00:00:00"/>
    <m/>
    <n v="1624112"/>
    <s v="BE52201091"/>
    <d v="2022-12-14T00:00:00"/>
    <n v="4970"/>
    <n v="6113.1"/>
    <s v="n.a."/>
    <s v="n.a."/>
    <s v="n.a."/>
    <s v="n.a."/>
    <s v="enviada notificação de adjudicação em 14/12/2022"/>
    <x v="0"/>
    <n v="483"/>
    <s v="4 semanas"/>
    <n v="6113.1"/>
  </r>
  <r>
    <x v="2"/>
    <n v="200000"/>
    <s v="Proc. n.º 450 / DRCN / 2022"/>
    <s v="Pedro Cabral"/>
    <s v="Pedido de abertura de procedimento por ajuste direto simplificado. Elaboração do projeto de execução das especialidades de Instalações e Equipamentos de Telecomunicações para a implementação de WiFi no Museu Alberto Sampaio"/>
    <n v="1630611"/>
    <d v="2022-11-16T00:00:00"/>
    <x v="1"/>
    <s v="artigo 20º nº1 al. d)"/>
    <s v="71300000-1 serviços de engenharia"/>
    <s v="Síncrono - Soluções Integradas de Engenharia, Lda"/>
    <s v="BE42201129"/>
    <d v="2022-12-14T00:00:00"/>
    <d v="2022-12-14T00:00:00"/>
    <n v="1637829"/>
    <s v="BE52201101"/>
    <d v="2022-12-21T00:00:00"/>
    <n v="9940"/>
    <n v="12226.2"/>
    <s v="n.a."/>
    <s v="n.a."/>
    <n v="9630790"/>
    <d v="2022-12-21T00:00:00"/>
    <m/>
    <x v="0"/>
    <n v="483"/>
    <s v="28 dias"/>
    <n v="12226.2"/>
  </r>
  <r>
    <x v="3"/>
    <n v="200000"/>
    <s v="Proc. n.º 479 / DRCN / 2022"/>
    <s v="Pedro Cabral"/>
    <s v="Pedido de abertura de procedimento por ajuste direto simplificado. Projeto de arquitetura para a instalação de quadros elétricos no Paço dos Duques para o WiFI"/>
    <n v="1636863"/>
    <d v="2022-12-15T00:00:00"/>
    <x v="0"/>
    <s v="Aj Simpl. Art128.º 19.º d) &lt;10.000€"/>
    <s v="71300000-1 serviços de engenharia"/>
    <s v="FMVSATELIER, Lda"/>
    <s v="BE42201134"/>
    <d v="2022-12-20T00:00:00"/>
    <m/>
    <n v="1636863"/>
    <s v="BE52201100"/>
    <d v="2022-12-20T00:00:00"/>
    <n v="3200"/>
    <n v="3936"/>
    <s v="n.a."/>
    <s v="n.a."/>
    <s v="n.a."/>
    <s v="n.a."/>
    <s v="enviada notificação de adjudicação em 21/12/2022"/>
    <x v="0"/>
    <n v="483"/>
    <s v="4 semanas"/>
    <n v="3936"/>
  </r>
  <r>
    <x v="4"/>
    <n v="200000"/>
    <s v="Proc. n.º 399 / DRCN / 2022"/>
    <s v="Pedro Cabral"/>
    <s v="Pedido de abertura de procedimento por ajuste direto simplificado. Elaboração do projeto de execução das especialidades de Instalações e Equipamentos de Telecomunicações para a implementação de WiFi em 5 Equipamentos (Mosteiro Vilar Frades, Mosteiro S João Tarouca, Mosteiro Salzedas, Mosteiro Pombeiro, AAFreixo)"/>
    <n v="1624110"/>
    <d v="2022-10-21T00:00:00"/>
    <x v="1"/>
    <s v="artigo 20º nº1 al. d)"/>
    <s v="71300000-1 serviços de engenharia"/>
    <s v="Carlos A. S. Andrade Unipessoal Lda"/>
    <s v="BE42201128"/>
    <d v="2022-12-13T00:00:00"/>
    <d v="2022-12-14T00:00:00"/>
    <n v="1636799"/>
    <s v="BE52201099"/>
    <d v="2022-12-19T00:00:00"/>
    <n v="3320"/>
    <n v="4083.6"/>
    <n v="58"/>
    <d v="2022-12-20T00:00:00"/>
    <n v="9630576"/>
    <d v="2022-12-21T00:00:00"/>
    <m/>
    <x v="0"/>
    <n v="483"/>
    <s v="28 dias"/>
    <n v="4083.6"/>
  </r>
  <r>
    <x v="5"/>
    <n v="200000"/>
    <s v="Proc. n.º 399 / DRCN / 2022"/>
    <s v="Pedro Cabral"/>
    <s v="Pedido de abertura de procedimento por ajuste direto simplificado. Elaboração do projeto de execução das especialidades de Instalações e Equipamentos de Telecomunicações para a implementação de WiFi em 5 Equipamentos (Mosteiro Vilar Frades, Mosteiro S João Tarouca, Mosteiro Salzedas, Mosteiro Pombeiro, AAFreixo)"/>
    <n v="1624110"/>
    <d v="2022-10-21T00:00:00"/>
    <x v="1"/>
    <s v="artigo 20º nº1 al. d)"/>
    <s v="71300000-1 serviços de engenharia"/>
    <s v="Carlos A. S. Andrade Unipessoal Lda"/>
    <s v="BE42201128"/>
    <d v="2022-12-13T00:00:00"/>
    <d v="2022-12-14T00:00:00"/>
    <n v="1636799"/>
    <s v="BE52201099"/>
    <d v="2022-12-19T00:00:00"/>
    <n v="3320"/>
    <n v="4083.6"/>
    <n v="58"/>
    <d v="2022-12-20T00:00:00"/>
    <n v="9630576"/>
    <d v="2022-12-21T00:00:00"/>
    <m/>
    <x v="0"/>
    <n v="483"/>
    <s v="28 dias"/>
    <n v="4083.6"/>
  </r>
  <r>
    <x v="6"/>
    <n v="200000"/>
    <s v="Proc. n.º 399 / DRCN / 2022"/>
    <s v="Pedro Cabral"/>
    <s v="Pedido de abertura de procedimento por ajuste direto simplificado. Elaboração do projeto de execução das especialidades de Instalações e Equipamentos de Telecomunicações para a implementação de WiFi em 5 Equipamentos (Mosteiro Vilar Frades, Mosteiro S João Tarouca, Mosteiro Salzedas, Mosteiro Pombeiro, AAFreixo)"/>
    <n v="1624110"/>
    <d v="2022-10-21T00:00:00"/>
    <x v="1"/>
    <s v="artigo 20º nº1 al. d)"/>
    <s v="71300000-1 serviços de engenharia"/>
    <s v="Carlos A. S. Andrade Unipessoal Lda"/>
    <s v="BE42201128"/>
    <d v="2022-12-13T00:00:00"/>
    <d v="2022-12-14T00:00:00"/>
    <n v="1636799"/>
    <s v="BE52201099"/>
    <d v="2022-12-19T00:00:00"/>
    <n v="3320"/>
    <n v="4083.6"/>
    <n v="58"/>
    <d v="2022-12-20T00:00:00"/>
    <n v="9630576"/>
    <d v="2022-12-21T00:00:00"/>
    <m/>
    <x v="0"/>
    <n v="483"/>
    <s v="28 dias"/>
    <n v="4083.6"/>
  </r>
  <r>
    <x v="7"/>
    <n v="200000"/>
    <s v="Proc. n.º 399 / DRCN / 2022"/>
    <s v="Pedro Cabral"/>
    <s v="Pedido de abertura de procedimento por ajuste direto simplificado. Elaboração do projeto de execução das especialidades de Instalações e Equipamentos de Telecomunicações para a implementação de WiFi em 5 Equipamentos (Mosteiro Vilar Frades, Mosteiro S João Tarouca, Mosteiro Salzedas, Mosteiro Pombeiro, AAFreixo)"/>
    <n v="1624110"/>
    <d v="2022-10-21T00:00:00"/>
    <x v="1"/>
    <s v="artigo 20º nº1 al. d)"/>
    <s v="71300000-1 serviços de engenharia"/>
    <s v="Carlos A. S. Andrade Unipessoal Lda"/>
    <s v="BE42201128"/>
    <d v="2022-12-13T00:00:00"/>
    <d v="2022-12-14T00:00:00"/>
    <n v="1636799"/>
    <s v="BE52201099"/>
    <d v="2022-12-19T00:00:00"/>
    <n v="3320"/>
    <n v="4083.6"/>
    <n v="58"/>
    <d v="2022-12-20T00:00:00"/>
    <n v="9630576"/>
    <d v="2022-12-21T00:00:00"/>
    <m/>
    <x v="0"/>
    <n v="483"/>
    <s v="28 dias"/>
    <n v="4083.6"/>
  </r>
  <r>
    <x v="8"/>
    <n v="200000"/>
    <s v="Proc. n.º 399 / DRCN / 2022"/>
    <s v="Pedro Cabral"/>
    <s v="Pedido de abertura de procedimento por ajuste direto simplificado. Elaboração do projeto de execução das especialidades de Instalações e Equipamentos de Telecomunicações para a implementação de WiFi em 5 Equipamentos (Mosteiro Vilar Frades, Mosteiro S João Tarouca, Mosteiro Salzedas, Mosteiro Pombeiro, AAFreixo)"/>
    <n v="1624110"/>
    <d v="2022-10-21T00:00:00"/>
    <x v="1"/>
    <s v="artigo 20º nº1 al. d)"/>
    <s v="71300000-1 serviços de engenharia"/>
    <s v="Carlos A. S. Andrade Unipessoal Lda"/>
    <s v="BE42201128"/>
    <d v="2022-12-13T00:00:00"/>
    <d v="2022-12-14T00:00:00"/>
    <n v="1636799"/>
    <s v="BE52201099"/>
    <d v="2022-12-19T00:00:00"/>
    <n v="3320"/>
    <n v="4083.6"/>
    <n v="58"/>
    <d v="2022-12-20T00:00:00"/>
    <n v="9630576"/>
    <d v="2022-12-21T00:00:00"/>
    <m/>
    <x v="0"/>
    <n v="483"/>
    <s v="28 dias"/>
    <n v="4083.6"/>
  </r>
  <r>
    <x v="9"/>
    <n v="200000"/>
    <s v="Proc. n.º 298 / DRCN / 2022"/>
    <s v="Agostinho Costa"/>
    <s v="Reestruturação e melhoramento das acessibilidades, da segurança e instalação de infraestrutura para a futura rede Wifi - 1.ª fase"/>
    <n v="1607992"/>
    <d v="2022-12-16T00:00:00"/>
    <x v="2"/>
    <s v="artigo 19º al. b)"/>
    <s v="45454000-4 Obras de reestruturação"/>
    <s v="AOF - Augusto de Oliveira Ferreira, Lda"/>
    <s v="BE42300154"/>
    <d v="2023-02-03T00:00:00"/>
    <s v="n.a."/>
    <s v="1667197 - Lote 1, 1667379 - Lote 2"/>
    <s v="BE52300390 - Lote 1, BE52300416 - Lote 2"/>
    <s v="15/05/2023 e 22/05/2023"/>
    <n v="37187.699999999997"/>
    <n v="39418.959999999999"/>
    <s v="14 - Lote 1, 15 - Lote 2"/>
    <d v="2023-05-26T00:00:00"/>
    <s v="10088134 e 10088171"/>
    <d v="2023-06-23T00:00:00"/>
    <s v="esta contratação tem uma parte que corresponde ao FSPC e outra que corresponde ao GEPAC - só uma parte do Lote 1 diz respeito ao GEPAC"/>
    <x v="1"/>
    <s v="483 e 484"/>
    <s v="180 dias para o Lote 1 e 120 dias para o Lote 2"/>
    <m/>
  </r>
  <r>
    <x v="10"/>
    <m/>
    <s v="Proc. n.º 27 / DRCN / 2023"/>
    <s v="Artur Alves"/>
    <s v="Empreitada Reabilitação, Requalificação e Instalação de Infraestruturas para futura rede WiFi"/>
    <n v="1646051"/>
    <d v="2023-03-27T00:00:00"/>
    <x v="2"/>
    <s v="artigo 19º al. b)"/>
    <s v="45454000-4 Obras de reestruturação"/>
    <m/>
    <s v="BE42300259"/>
    <d v="2023-04-05T00:00:00"/>
    <m/>
    <m/>
    <m/>
    <m/>
    <m/>
    <m/>
    <m/>
    <m/>
    <m/>
    <m/>
    <s v="a decorrer"/>
    <x v="2"/>
    <s v="483 e 484"/>
    <m/>
    <m/>
  </r>
  <r>
    <x v="11"/>
    <n v="200000"/>
    <m/>
    <m/>
    <m/>
    <m/>
    <m/>
    <x v="3"/>
    <m/>
    <m/>
    <m/>
    <m/>
    <m/>
    <m/>
    <m/>
    <m/>
    <m/>
    <m/>
    <m/>
    <m/>
    <m/>
    <m/>
    <m/>
    <m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:B16" firstHeaderRow="1" firstDataRow="1" firstDataCol="1"/>
  <pivotFields count="28">
    <pivotField axis="axisRow" showAll="0">
      <items count="13">
        <item x="6"/>
        <item x="9"/>
        <item x="0"/>
        <item x="8"/>
        <item x="11"/>
        <item x="5"/>
        <item x="7"/>
        <item x="1"/>
        <item x="4"/>
        <item x="2"/>
        <item x="3"/>
        <item x="10"/>
        <item t="default"/>
      </items>
    </pivotField>
    <pivotField numFmtId="164" showAll="0"/>
    <pivotField showAll="0"/>
    <pivotField showAll="0"/>
    <pivotField showAll="0"/>
    <pivotField showAll="0"/>
    <pivotField showAll="0"/>
    <pivotField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>
      <items count="6">
        <item m="1" x="4"/>
        <item x="0"/>
        <item x="1"/>
        <item x="2"/>
        <item x="3"/>
        <item t="default"/>
      </items>
    </pivotField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Valor (c/IVA)" fld="18" baseField="0" baseItem="360015048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2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:B16" firstHeaderRow="1" firstDataRow="1" firstDataCol="1"/>
  <pivotFields count="28">
    <pivotField axis="axisRow" showAll="0">
      <items count="13">
        <item x="6"/>
        <item x="9"/>
        <item x="0"/>
        <item x="8"/>
        <item x="11"/>
        <item x="5"/>
        <item x="7"/>
        <item x="1"/>
        <item x="4"/>
        <item x="2"/>
        <item x="3"/>
        <item x="10"/>
        <item t="default"/>
      </items>
    </pivotField>
    <pivotField numFmtId="164" showAll="0"/>
    <pivotField showAll="0"/>
    <pivotField showAll="0"/>
    <pivotField showAll="0"/>
    <pivotField showAll="0"/>
    <pivotField showAll="0"/>
    <pivotField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6">
        <item m="1" x="4"/>
        <item x="0"/>
        <item x="1"/>
        <item x="2"/>
        <item x="3"/>
        <item t="default"/>
      </items>
    </pivotField>
    <pivotField showAll="0"/>
    <pivotField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Pagamentos 2022" fld="27" baseField="0" baseItem="0" numFmtId="165"/>
  </dataFields>
  <chartFormats count="2"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3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4" firstHeaderRow="0" firstDataRow="1" firstDataCol="0"/>
  <pivotFields count="28">
    <pivotField showAll="0">
      <items count="13">
        <item x="6"/>
        <item x="9"/>
        <item x="0"/>
        <item x="8"/>
        <item x="11"/>
        <item x="5"/>
        <item x="7"/>
        <item x="1"/>
        <item x="4"/>
        <item x="2"/>
        <item x="3"/>
        <item x="10"/>
        <item t="default"/>
      </items>
    </pivotField>
    <pivotField numFmtId="164" showAll="0"/>
    <pivotField showAll="0"/>
    <pivotField showAll="0"/>
    <pivotField showAll="0"/>
    <pivotField showAll="0"/>
    <pivotField showAll="0"/>
    <pivotField dataField="1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>
      <items count="6">
        <item m="1" x="4"/>
        <item x="0"/>
        <item x="1"/>
        <item x="2"/>
        <item x="3"/>
        <item t="default"/>
      </items>
    </pivotField>
    <pivotField showAll="0"/>
    <pivotField showAll="0"/>
    <pivotField dataField="1" showAl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Contagem de Tipo de procedimento" fld="7" subtotal="count" baseField="0" baseItem="0"/>
    <dataField name="Soma de Valor (c/IVA)" fld="18" baseField="0" baseItem="1" numFmtId="165"/>
    <dataField name="Soma de Pagamentos 2022" fld="27" baseField="0" baseItem="1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Dinâmica4" cacheId="1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16" firstHeaderRow="0" firstDataRow="1" firstDataCol="1"/>
  <pivotFields count="28">
    <pivotField axis="axisRow" showAll="0">
      <items count="13">
        <item x="6"/>
        <item x="9"/>
        <item x="0"/>
        <item x="8"/>
        <item x="11"/>
        <item x="5"/>
        <item x="7"/>
        <item x="1"/>
        <item x="4"/>
        <item x="2"/>
        <item x="3"/>
        <item x="10"/>
        <item t="default"/>
      </items>
    </pivotField>
    <pivotField dataField="1" numFmtId="164" showAll="0"/>
    <pivotField showAll="0"/>
    <pivotField showAll="0"/>
    <pivotField showAll="0"/>
    <pivotField showAll="0"/>
    <pivotField showAll="0"/>
    <pivotField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>
      <items count="6">
        <item m="1" x="4"/>
        <item x="0"/>
        <item x="1"/>
        <item x="2"/>
        <item x="3"/>
        <item t="default"/>
      </items>
    </pivotField>
    <pivotField showAll="0"/>
    <pivotField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Valor Contrato GEPAC" fld="1" baseField="0" baseItem="0" numFmtId="165"/>
    <dataField name="Soma de Valor (s/IVA)" fld="17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Projeto" sourceName="Projeto">
  <pivotTables>
    <pivotTable tabId="32" name="Tabela Dinâmica1"/>
    <pivotTable tabId="34" name="Tabela Dinâmica3"/>
    <pivotTable tabId="35" name="Tabela Dinâmica4"/>
    <pivotTable tabId="33" name="Tabela Dinâmica2"/>
  </pivotTables>
  <data>
    <tabular pivotCacheId="6">
      <items count="12">
        <i x="6" s="1"/>
        <i x="9" s="1"/>
        <i x="0" s="1"/>
        <i x="8" s="1"/>
        <i x="11" s="1"/>
        <i x="5" s="1"/>
        <i x="7" s="1"/>
        <i x="1" s="1"/>
        <i x="4" s="1"/>
        <i x="2" s="1"/>
        <i x="3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Tipo_de_procedimento" sourceName="Tipo de procedimento">
  <pivotTables>
    <pivotTable tabId="32" name="Tabela Dinâmica1"/>
    <pivotTable tabId="34" name="Tabela Dinâmica3"/>
    <pivotTable tabId="35" name="Tabela Dinâmica4"/>
    <pivotTable tabId="33" name="Tabela Dinâmica2"/>
  </pivotTables>
  <data>
    <tabular pivotCacheId="6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CE" sourceName="CE">
  <pivotTables>
    <pivotTable tabId="32" name="Tabela Dinâmica1"/>
    <pivotTable tabId="34" name="Tabela Dinâmica3"/>
    <pivotTable tabId="35" name="Tabela Dinâmica4"/>
    <pivotTable tabId="33" name="Tabela Dinâmica2"/>
  </pivotTables>
  <data>
    <tabular pivotCacheId="6">
      <items count="5">
        <i x="0" s="1"/>
        <i x="1" s="1"/>
        <i x="2" s="1"/>
        <i x="3" s="1"/>
        <i x="4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jeto 1" cache="SegmentaçãoDeDados_Projeto" caption="Projeto" rowHeight="234950"/>
  <slicer name="Tipo de procedimento 1" cache="SegmentaçãoDeDados_Tipo_de_procedimento" caption="Tipo de procedimento" rowHeight="234950"/>
  <slicer name="CE 1" cache="SegmentaçãoDeDados_CE" caption="CE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jeto" cache="SegmentaçãoDeDados_Projeto" caption="Projeto" rowHeight="234950"/>
  <slicer name="Tipo de procedimento" cache="SegmentaçãoDeDados_Tipo_de_procedimento" caption="Tipo de procedimento" rowHeight="234950"/>
  <slicer name="CE" cache="SegmentaçãoDeDados_CE" caption="CE" rowHeight="234950"/>
</slic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S34"/>
  <sheetViews>
    <sheetView showGridLines="0" zoomScale="110" zoomScaleNormal="110" workbookViewId="0">
      <selection activeCell="A36" sqref="A36"/>
    </sheetView>
  </sheetViews>
  <sheetFormatPr defaultRowHeight="15" x14ac:dyDescent="0.25"/>
  <cols>
    <col min="1" max="1" width="43.140625" customWidth="1"/>
    <col min="3" max="3" width="10.42578125" customWidth="1"/>
    <col min="4" max="4" width="11" customWidth="1"/>
    <col min="7" max="7" width="27.7109375" customWidth="1"/>
    <col min="15" max="15" width="9.140625" customWidth="1"/>
    <col min="16" max="16" width="29.42578125" customWidth="1"/>
    <col min="17" max="17" width="3.42578125" customWidth="1"/>
    <col min="20" max="20" width="27.42578125" customWidth="1"/>
  </cols>
  <sheetData>
    <row r="1" spans="1:19" ht="28.5" customHeight="1" x14ac:dyDescent="0.25">
      <c r="A1" s="36"/>
      <c r="B1" s="71" t="s">
        <v>100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7"/>
      <c r="Q1" s="37"/>
      <c r="R1" s="38"/>
      <c r="S1" s="38"/>
    </row>
    <row r="2" spans="1:19" ht="18" customHeight="1" x14ac:dyDescent="0.25">
      <c r="A2" s="36"/>
      <c r="B2" s="72">
        <v>45107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36"/>
      <c r="Q2" s="36"/>
    </row>
    <row r="3" spans="1:19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9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9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70" t="s">
        <v>109</v>
      </c>
      <c r="Q5" s="36"/>
    </row>
    <row r="6" spans="1:19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70"/>
      <c r="Q6" s="36"/>
    </row>
    <row r="7" spans="1:19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9">
        <f>GETPIVOTDATA("Soma de Valor (s/IVA)",'Contrato GEPAC'!A3)/GETPIVOTDATA("Soma de Valor Contrato GEPAC",'Contrato GEPAC'!A3)</f>
        <v>3.3430772727272726E-2</v>
      </c>
      <c r="Q7" s="36"/>
    </row>
    <row r="8" spans="1:19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9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70" t="s">
        <v>96</v>
      </c>
      <c r="Q9" s="36"/>
    </row>
    <row r="10" spans="1:19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70"/>
      <c r="Q10" s="36"/>
    </row>
    <row r="11" spans="1:19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9">
        <f>(GETPIVOTDATA("Soma de Pagamentos 2022",Contagem!$A$3))/(GETPIVOTDATA("Soma de Valor (c/IVA)",Contagem!$A$3))</f>
        <v>0.53151728701657774</v>
      </c>
      <c r="Q11" s="36"/>
    </row>
    <row r="12" spans="1:19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9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70" t="s">
        <v>97</v>
      </c>
      <c r="Q13" s="36"/>
    </row>
    <row r="14" spans="1:19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70"/>
      <c r="Q14" s="36"/>
    </row>
    <row r="15" spans="1:19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0">
        <f>GETPIVOTDATA("Soma de Valor (c/IVA)",Contagem!$A$3)</f>
        <v>84141.759999999995</v>
      </c>
      <c r="Q15" s="36"/>
    </row>
    <row r="16" spans="1:19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70" t="s">
        <v>98</v>
      </c>
      <c r="Q17" s="36"/>
    </row>
    <row r="18" spans="1:1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70"/>
      <c r="Q18" s="36"/>
    </row>
    <row r="19" spans="1:1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40">
        <f>GETPIVOTDATA("Soma de Pagamentos 2022",Contagem!$A$3)</f>
        <v>44722.799999999996</v>
      </c>
      <c r="Q19" s="36"/>
    </row>
    <row r="20" spans="1:17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70" t="s">
        <v>99</v>
      </c>
      <c r="Q21" s="36"/>
    </row>
    <row r="22" spans="1:17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70"/>
      <c r="Q22" s="36"/>
    </row>
    <row r="23" spans="1:17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1">
        <f>GETPIVOTDATA("Contagem de Tipo de Procedimento",Contagem!$A$3)-4</f>
        <v>7</v>
      </c>
      <c r="Q23" s="36"/>
    </row>
    <row r="24" spans="1:17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</sheetData>
  <sheetProtection algorithmName="SHA-512" hashValue="YKZr35UO/G+2jyWuiOSzFvyPFWobA2NPGnlfXVPICY4fKdI803h10IyAlEFf7eJIuQ88th3wykkub9tMi/Ibxw==" saltValue="9Z+jejSbUlYwjHFcM0wctg==" spinCount="100000" sheet="1" objects="1" scenarios="1" selectLockedCells="1" selectUnlockedCells="1"/>
  <mergeCells count="7">
    <mergeCell ref="P21:P22"/>
    <mergeCell ref="P17:P18"/>
    <mergeCell ref="P13:P14"/>
    <mergeCell ref="P9:P10"/>
    <mergeCell ref="B1:O1"/>
    <mergeCell ref="P5:P6"/>
    <mergeCell ref="B2:O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D2" sqref="D2:Z2"/>
    </sheetView>
  </sheetViews>
  <sheetFormatPr defaultRowHeight="15" x14ac:dyDescent="0.25"/>
  <cols>
    <col min="1" max="1" width="20.85546875" customWidth="1"/>
    <col min="3" max="3" width="48.7109375" customWidth="1"/>
    <col min="4" max="4" width="16.5703125" customWidth="1"/>
    <col min="5" max="5" width="14.5703125" customWidth="1"/>
    <col min="6" max="6" width="17.140625" customWidth="1"/>
    <col min="7" max="7" width="14.5703125" customWidth="1"/>
    <col min="8" max="8" width="13.85546875" customWidth="1"/>
    <col min="9" max="9" width="15" customWidth="1"/>
    <col min="10" max="10" width="16.85546875" customWidth="1"/>
    <col min="11" max="11" width="15.7109375" customWidth="1"/>
    <col min="12" max="12" width="10.5703125" customWidth="1"/>
    <col min="13" max="13" width="15.140625" customWidth="1"/>
    <col min="14" max="16" width="16" customWidth="1"/>
    <col min="17" max="17" width="15.7109375" customWidth="1"/>
    <col min="18" max="18" width="12.42578125" customWidth="1"/>
    <col min="19" max="19" width="13.85546875" customWidth="1"/>
    <col min="20" max="20" width="15.7109375" customWidth="1"/>
    <col min="21" max="21" width="15.5703125" customWidth="1"/>
    <col min="22" max="22" width="16.140625" customWidth="1"/>
    <col min="25" max="25" width="12.28515625" customWidth="1"/>
    <col min="26" max="26" width="12.42578125" customWidth="1"/>
  </cols>
  <sheetData>
    <row r="1" spans="1:26" ht="66" x14ac:dyDescent="0.25">
      <c r="A1" s="2" t="s">
        <v>3</v>
      </c>
      <c r="B1" s="2" t="s">
        <v>4</v>
      </c>
      <c r="C1" s="2" t="s">
        <v>5</v>
      </c>
      <c r="D1" s="2" t="s">
        <v>54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26</v>
      </c>
      <c r="N1" s="2" t="s">
        <v>14</v>
      </c>
      <c r="O1" s="2" t="s">
        <v>15</v>
      </c>
      <c r="P1" s="2" t="s">
        <v>75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4" t="s">
        <v>1</v>
      </c>
      <c r="X1" s="14" t="s">
        <v>2</v>
      </c>
      <c r="Y1" s="14" t="s">
        <v>27</v>
      </c>
      <c r="Z1" s="14" t="s">
        <v>79</v>
      </c>
    </row>
    <row r="2" spans="1:26" ht="84" customHeight="1" x14ac:dyDescent="0.25">
      <c r="A2" s="3" t="s">
        <v>38</v>
      </c>
      <c r="B2" s="9" t="s">
        <v>29</v>
      </c>
      <c r="C2" s="11" t="s">
        <v>39</v>
      </c>
      <c r="D2" s="4">
        <v>1624112</v>
      </c>
      <c r="E2" s="10">
        <v>44855</v>
      </c>
      <c r="F2" s="4" t="s">
        <v>22</v>
      </c>
      <c r="G2" s="4" t="s">
        <v>24</v>
      </c>
      <c r="H2" s="4" t="s">
        <v>37</v>
      </c>
      <c r="I2" s="4" t="s">
        <v>40</v>
      </c>
      <c r="J2" s="4" t="s">
        <v>41</v>
      </c>
      <c r="K2" s="7">
        <v>44908</v>
      </c>
      <c r="L2" s="4"/>
      <c r="M2" s="4">
        <v>1624112</v>
      </c>
      <c r="N2" s="4" t="s">
        <v>42</v>
      </c>
      <c r="O2" s="7">
        <v>44909</v>
      </c>
      <c r="P2" s="6">
        <v>4970</v>
      </c>
      <c r="Q2" s="6">
        <v>6113.1</v>
      </c>
      <c r="R2" s="4" t="s">
        <v>25</v>
      </c>
      <c r="S2" s="4" t="s">
        <v>25</v>
      </c>
      <c r="T2" s="4" t="s">
        <v>25</v>
      </c>
      <c r="U2" s="4" t="s">
        <v>25</v>
      </c>
      <c r="V2" s="4" t="s">
        <v>43</v>
      </c>
      <c r="W2" s="15" t="s">
        <v>0</v>
      </c>
      <c r="X2" s="4">
        <v>483</v>
      </c>
      <c r="Y2" s="4" t="s">
        <v>35</v>
      </c>
      <c r="Z2" s="6">
        <f>+Q2</f>
        <v>6113.1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D2" sqref="D2:Z2"/>
    </sheetView>
  </sheetViews>
  <sheetFormatPr defaultRowHeight="15" x14ac:dyDescent="0.25"/>
  <cols>
    <col min="1" max="1" width="22.85546875" bestFit="1" customWidth="1"/>
    <col min="2" max="2" width="11.42578125" customWidth="1"/>
    <col min="3" max="3" width="49.5703125" customWidth="1"/>
    <col min="4" max="4" width="16" customWidth="1"/>
    <col min="5" max="5" width="20" customWidth="1"/>
    <col min="6" max="6" width="17" customWidth="1"/>
    <col min="7" max="7" width="14" customWidth="1"/>
    <col min="8" max="8" width="18.28515625" customWidth="1"/>
    <col min="9" max="9" width="11.5703125" customWidth="1"/>
    <col min="10" max="10" width="16.42578125" customWidth="1"/>
    <col min="11" max="11" width="18.28515625" customWidth="1"/>
    <col min="12" max="12" width="17.5703125" customWidth="1"/>
    <col min="13" max="16" width="14.5703125" customWidth="1"/>
    <col min="17" max="17" width="18.42578125" customWidth="1"/>
    <col min="18" max="19" width="12" customWidth="1"/>
    <col min="20" max="20" width="12.7109375" customWidth="1"/>
    <col min="21" max="21" width="13.42578125" customWidth="1"/>
    <col min="22" max="22" width="17.7109375" customWidth="1"/>
    <col min="25" max="26" width="13.42578125" customWidth="1"/>
  </cols>
  <sheetData>
    <row r="1" spans="1:26" ht="66" x14ac:dyDescent="0.25">
      <c r="A1" s="2" t="s">
        <v>3</v>
      </c>
      <c r="B1" s="2" t="s">
        <v>4</v>
      </c>
      <c r="C1" s="2" t="s">
        <v>5</v>
      </c>
      <c r="D1" s="2" t="s">
        <v>54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26</v>
      </c>
      <c r="N1" s="2" t="s">
        <v>14</v>
      </c>
      <c r="O1" s="2" t="s">
        <v>15</v>
      </c>
      <c r="P1" s="2" t="s">
        <v>75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4" t="s">
        <v>1</v>
      </c>
      <c r="X1" s="14" t="s">
        <v>2</v>
      </c>
      <c r="Y1" s="14" t="s">
        <v>27</v>
      </c>
      <c r="Z1" s="14" t="s">
        <v>79</v>
      </c>
    </row>
    <row r="2" spans="1:26" ht="67.5" customHeight="1" x14ac:dyDescent="0.25">
      <c r="A2" s="4" t="s">
        <v>44</v>
      </c>
      <c r="B2" s="4" t="s">
        <v>29</v>
      </c>
      <c r="C2" s="11" t="s">
        <v>45</v>
      </c>
      <c r="D2" s="4">
        <v>1630611</v>
      </c>
      <c r="E2" s="13">
        <v>44881</v>
      </c>
      <c r="F2" s="4" t="s">
        <v>46</v>
      </c>
      <c r="G2" s="8" t="s">
        <v>23</v>
      </c>
      <c r="H2" s="4" t="s">
        <v>37</v>
      </c>
      <c r="I2" s="4" t="s">
        <v>40</v>
      </c>
      <c r="J2" s="4" t="s">
        <v>47</v>
      </c>
      <c r="K2" s="7">
        <v>44909</v>
      </c>
      <c r="L2" s="7">
        <v>44909</v>
      </c>
      <c r="M2" s="4">
        <v>1637829</v>
      </c>
      <c r="N2" s="4" t="s">
        <v>48</v>
      </c>
      <c r="O2" s="7">
        <v>44916</v>
      </c>
      <c r="P2" s="6">
        <v>9940</v>
      </c>
      <c r="Q2" s="6">
        <v>12226.2</v>
      </c>
      <c r="R2" s="4" t="s">
        <v>25</v>
      </c>
      <c r="S2" s="7" t="s">
        <v>25</v>
      </c>
      <c r="T2" s="4">
        <v>9630790</v>
      </c>
      <c r="U2" s="7">
        <v>44916</v>
      </c>
      <c r="V2" s="4"/>
      <c r="W2" s="15" t="s">
        <v>0</v>
      </c>
      <c r="X2" s="4">
        <v>483</v>
      </c>
      <c r="Y2" s="4" t="s">
        <v>49</v>
      </c>
      <c r="Z2" s="6">
        <f>+Q2</f>
        <v>12226.2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110" zoomScaleNormal="110" workbookViewId="0">
      <selection activeCell="D2" sqref="D2:Z2"/>
    </sheetView>
  </sheetViews>
  <sheetFormatPr defaultRowHeight="15" x14ac:dyDescent="0.25"/>
  <cols>
    <col min="1" max="1" width="22.85546875" bestFit="1" customWidth="1"/>
    <col min="3" max="3" width="43.42578125" customWidth="1"/>
    <col min="4" max="4" width="12.42578125" customWidth="1"/>
    <col min="5" max="5" width="16.140625" customWidth="1"/>
    <col min="6" max="6" width="15.42578125" customWidth="1"/>
    <col min="7" max="7" width="15.28515625" customWidth="1"/>
    <col min="8" max="8" width="20" customWidth="1"/>
    <col min="9" max="9" width="19" customWidth="1"/>
    <col min="10" max="10" width="18" customWidth="1"/>
    <col min="11" max="11" width="13.140625" customWidth="1"/>
    <col min="12" max="12" width="9.5703125" bestFit="1" customWidth="1"/>
    <col min="13" max="13" width="14.85546875" customWidth="1"/>
    <col min="14" max="14" width="15.7109375" customWidth="1"/>
    <col min="15" max="16" width="15.5703125" customWidth="1"/>
    <col min="17" max="17" width="18.28515625" customWidth="1"/>
    <col min="18" max="18" width="14.5703125" customWidth="1"/>
    <col min="19" max="19" width="12.140625" customWidth="1"/>
    <col min="20" max="20" width="12.85546875" customWidth="1"/>
    <col min="21" max="21" width="14" customWidth="1"/>
    <col min="22" max="22" width="19.42578125" customWidth="1"/>
    <col min="25" max="25" width="12.140625" customWidth="1"/>
    <col min="26" max="26" width="13.42578125" customWidth="1"/>
  </cols>
  <sheetData>
    <row r="1" spans="1:26" ht="66" x14ac:dyDescent="0.25">
      <c r="A1" s="2" t="s">
        <v>3</v>
      </c>
      <c r="B1" s="2" t="s">
        <v>4</v>
      </c>
      <c r="C1" s="2" t="s">
        <v>5</v>
      </c>
      <c r="D1" s="2" t="s">
        <v>54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26</v>
      </c>
      <c r="N1" s="2" t="s">
        <v>14</v>
      </c>
      <c r="O1" s="2" t="s">
        <v>15</v>
      </c>
      <c r="P1" s="2" t="s">
        <v>75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4" t="s">
        <v>1</v>
      </c>
      <c r="X1" s="14" t="s">
        <v>2</v>
      </c>
      <c r="Y1" s="14" t="s">
        <v>27</v>
      </c>
      <c r="Z1" s="14" t="s">
        <v>79</v>
      </c>
    </row>
    <row r="2" spans="1:26" ht="57" customHeight="1" x14ac:dyDescent="0.25">
      <c r="A2" s="3" t="s">
        <v>50</v>
      </c>
      <c r="B2" s="9" t="s">
        <v>29</v>
      </c>
      <c r="C2" s="11" t="s">
        <v>52</v>
      </c>
      <c r="D2" s="4">
        <v>1636863</v>
      </c>
      <c r="E2" s="10">
        <v>44910</v>
      </c>
      <c r="F2" s="4" t="s">
        <v>22</v>
      </c>
      <c r="G2" s="4" t="s">
        <v>24</v>
      </c>
      <c r="H2" s="4" t="s">
        <v>37</v>
      </c>
      <c r="I2" s="4" t="s">
        <v>51</v>
      </c>
      <c r="J2" s="4" t="s">
        <v>53</v>
      </c>
      <c r="K2" s="7">
        <v>44915</v>
      </c>
      <c r="L2" s="4"/>
      <c r="M2" s="4">
        <v>1636863</v>
      </c>
      <c r="N2" s="4" t="s">
        <v>55</v>
      </c>
      <c r="O2" s="7">
        <v>44915</v>
      </c>
      <c r="P2" s="6">
        <v>3200</v>
      </c>
      <c r="Q2" s="6">
        <v>3936</v>
      </c>
      <c r="R2" s="4" t="s">
        <v>25</v>
      </c>
      <c r="S2" s="4" t="s">
        <v>25</v>
      </c>
      <c r="T2" s="4" t="s">
        <v>25</v>
      </c>
      <c r="U2" s="4" t="s">
        <v>25</v>
      </c>
      <c r="V2" s="4" t="s">
        <v>56</v>
      </c>
      <c r="W2" s="15" t="s">
        <v>0</v>
      </c>
      <c r="X2" s="4">
        <v>483</v>
      </c>
      <c r="Y2" s="4" t="s">
        <v>35</v>
      </c>
      <c r="Z2" s="6">
        <f>+Q2</f>
        <v>3936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selection activeCell="D2" sqref="D2:Z2"/>
    </sheetView>
  </sheetViews>
  <sheetFormatPr defaultRowHeight="15" x14ac:dyDescent="0.25"/>
  <cols>
    <col min="1" max="1" width="24" customWidth="1"/>
    <col min="3" max="3" width="43.140625" customWidth="1"/>
    <col min="4" max="4" width="15" customWidth="1"/>
    <col min="5" max="5" width="15.42578125" customWidth="1"/>
    <col min="6" max="6" width="15.28515625" customWidth="1"/>
    <col min="7" max="7" width="13" customWidth="1"/>
    <col min="8" max="8" width="14.85546875" customWidth="1"/>
    <col min="9" max="9" width="11.28515625" customWidth="1"/>
    <col min="10" max="10" width="15.42578125" customWidth="1"/>
    <col min="11" max="11" width="14" customWidth="1"/>
    <col min="12" max="12" width="13.42578125" customWidth="1"/>
    <col min="13" max="13" width="15.42578125" customWidth="1"/>
    <col min="14" max="14" width="13.7109375" customWidth="1"/>
    <col min="15" max="16" width="14.140625" customWidth="1"/>
    <col min="17" max="17" width="15.85546875" customWidth="1"/>
    <col min="18" max="18" width="12.5703125" customWidth="1"/>
    <col min="19" max="19" width="10.85546875" customWidth="1"/>
    <col min="20" max="20" width="13.7109375" customWidth="1"/>
    <col min="21" max="21" width="13.42578125" customWidth="1"/>
    <col min="22" max="22" width="15.28515625" customWidth="1"/>
    <col min="25" max="25" width="11.5703125" customWidth="1"/>
    <col min="26" max="26" width="12.5703125" customWidth="1"/>
  </cols>
  <sheetData>
    <row r="1" spans="1:26" ht="66" x14ac:dyDescent="0.25">
      <c r="A1" s="2" t="s">
        <v>3</v>
      </c>
      <c r="B1" s="2" t="s">
        <v>4</v>
      </c>
      <c r="C1" s="2" t="s">
        <v>5</v>
      </c>
      <c r="D1" s="2" t="s">
        <v>54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26</v>
      </c>
      <c r="N1" s="2" t="s">
        <v>14</v>
      </c>
      <c r="O1" s="2" t="s">
        <v>15</v>
      </c>
      <c r="P1" s="2" t="s">
        <v>75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4" t="s">
        <v>1</v>
      </c>
      <c r="X1" s="14" t="s">
        <v>2</v>
      </c>
      <c r="Y1" s="14" t="s">
        <v>27</v>
      </c>
      <c r="Z1" s="14" t="s">
        <v>79</v>
      </c>
    </row>
    <row r="2" spans="1:26" ht="107.25" customHeight="1" x14ac:dyDescent="0.25">
      <c r="A2" s="4" t="s">
        <v>59</v>
      </c>
      <c r="B2" s="4" t="s">
        <v>29</v>
      </c>
      <c r="C2" s="11" t="s">
        <v>57</v>
      </c>
      <c r="D2" s="4">
        <v>1624110</v>
      </c>
      <c r="E2" s="13">
        <v>44855</v>
      </c>
      <c r="F2" s="4" t="s">
        <v>46</v>
      </c>
      <c r="G2" s="8" t="s">
        <v>23</v>
      </c>
      <c r="H2" s="4" t="s">
        <v>37</v>
      </c>
      <c r="I2" s="4" t="s">
        <v>58</v>
      </c>
      <c r="J2" s="4" t="s">
        <v>60</v>
      </c>
      <c r="K2" s="7">
        <v>44908</v>
      </c>
      <c r="L2" s="7">
        <v>44909</v>
      </c>
      <c r="M2" s="4">
        <v>1636799</v>
      </c>
      <c r="N2" s="4" t="s">
        <v>61</v>
      </c>
      <c r="O2" s="7">
        <v>44914</v>
      </c>
      <c r="P2" s="6">
        <v>16600</v>
      </c>
      <c r="Q2" s="6">
        <v>20418</v>
      </c>
      <c r="R2" s="4">
        <v>58</v>
      </c>
      <c r="S2" s="7">
        <v>44915</v>
      </c>
      <c r="T2" s="4">
        <v>9630576</v>
      </c>
      <c r="U2" s="7">
        <v>44916</v>
      </c>
      <c r="V2" s="4"/>
      <c r="W2" s="15" t="s">
        <v>0</v>
      </c>
      <c r="X2" s="4">
        <v>483</v>
      </c>
      <c r="Y2" s="4" t="s">
        <v>49</v>
      </c>
      <c r="Z2" s="6">
        <f>+Q2</f>
        <v>20418</v>
      </c>
    </row>
    <row r="5" spans="1:26" x14ac:dyDescent="0.25">
      <c r="C5" t="s">
        <v>62</v>
      </c>
      <c r="D5">
        <v>12161</v>
      </c>
      <c r="E5" s="18">
        <v>4083.6</v>
      </c>
    </row>
    <row r="6" spans="1:26" x14ac:dyDescent="0.25">
      <c r="C6" t="s">
        <v>63</v>
      </c>
      <c r="D6">
        <v>12139</v>
      </c>
      <c r="E6" s="18">
        <v>4083.6</v>
      </c>
    </row>
    <row r="7" spans="1:26" x14ac:dyDescent="0.25">
      <c r="C7" t="s">
        <v>64</v>
      </c>
      <c r="D7">
        <v>12119</v>
      </c>
      <c r="E7" s="18">
        <v>4083.6</v>
      </c>
    </row>
    <row r="8" spans="1:26" x14ac:dyDescent="0.25">
      <c r="C8" t="s">
        <v>65</v>
      </c>
      <c r="D8">
        <v>12159</v>
      </c>
      <c r="E8" s="18">
        <v>4083.6</v>
      </c>
    </row>
    <row r="9" spans="1:26" x14ac:dyDescent="0.25">
      <c r="C9" t="s">
        <v>66</v>
      </c>
      <c r="D9">
        <v>12128</v>
      </c>
      <c r="E9" s="18">
        <v>4083.6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Z2" sqref="Z2"/>
    </sheetView>
  </sheetViews>
  <sheetFormatPr defaultRowHeight="15" x14ac:dyDescent="0.25"/>
  <cols>
    <col min="1" max="1" width="16.28515625" customWidth="1"/>
    <col min="4" max="4" width="16.5703125" customWidth="1"/>
    <col min="5" max="5" width="13.7109375" customWidth="1"/>
    <col min="6" max="6" width="16" customWidth="1"/>
    <col min="7" max="7" width="14.85546875" customWidth="1"/>
    <col min="9" max="9" width="11.28515625" customWidth="1"/>
    <col min="10" max="10" width="16.140625" customWidth="1"/>
    <col min="11" max="11" width="12.5703125" customWidth="1"/>
    <col min="13" max="13" width="17.42578125" customWidth="1"/>
    <col min="14" max="14" width="14.7109375" customWidth="1"/>
    <col min="15" max="16" width="17.7109375" customWidth="1"/>
    <col min="17" max="17" width="16.7109375" customWidth="1"/>
    <col min="18" max="18" width="11.7109375" customWidth="1"/>
    <col min="19" max="19" width="12.7109375" customWidth="1"/>
    <col min="20" max="20" width="12.5703125" customWidth="1"/>
    <col min="21" max="21" width="14.42578125" customWidth="1"/>
    <col min="22" max="22" width="14.140625" customWidth="1"/>
    <col min="25" max="25" width="13" customWidth="1"/>
    <col min="26" max="26" width="12.5703125" customWidth="1"/>
  </cols>
  <sheetData>
    <row r="1" spans="1:26" ht="66" x14ac:dyDescent="0.25">
      <c r="A1" s="2" t="s">
        <v>3</v>
      </c>
      <c r="B1" s="2" t="s">
        <v>4</v>
      </c>
      <c r="C1" s="2" t="s">
        <v>5</v>
      </c>
      <c r="D1" s="2" t="s">
        <v>54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26</v>
      </c>
      <c r="N1" s="2" t="s">
        <v>14</v>
      </c>
      <c r="O1" s="2" t="s">
        <v>15</v>
      </c>
      <c r="P1" s="2" t="s">
        <v>75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4" t="s">
        <v>1</v>
      </c>
      <c r="X1" s="14" t="s">
        <v>2</v>
      </c>
      <c r="Y1" s="14" t="s">
        <v>27</v>
      </c>
      <c r="Z1" s="14" t="s">
        <v>79</v>
      </c>
    </row>
    <row r="2" spans="1:26" ht="36.75" customHeight="1" x14ac:dyDescent="0.25">
      <c r="A2" s="3"/>
      <c r="B2" s="4"/>
      <c r="C2" s="12"/>
      <c r="D2" s="4"/>
      <c r="E2" s="7"/>
      <c r="F2" s="4"/>
      <c r="G2" s="8"/>
      <c r="H2" s="4"/>
      <c r="I2" s="4"/>
      <c r="J2" s="4"/>
      <c r="K2" s="7"/>
      <c r="L2" s="7"/>
      <c r="M2" s="16"/>
      <c r="N2" s="4"/>
      <c r="O2" s="7"/>
      <c r="P2" s="7"/>
      <c r="Q2" s="6"/>
      <c r="R2" s="4"/>
      <c r="S2" s="4"/>
      <c r="T2" s="4"/>
      <c r="U2" s="7"/>
      <c r="V2" s="4"/>
      <c r="W2" s="15"/>
      <c r="X2" s="4"/>
      <c r="Y2" s="4"/>
      <c r="Z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3"/>
  <sheetViews>
    <sheetView workbookViewId="0">
      <selection activeCell="D21" sqref="D21"/>
    </sheetView>
  </sheetViews>
  <sheetFormatPr defaultRowHeight="15" x14ac:dyDescent="0.25"/>
  <cols>
    <col min="1" max="1" width="29.42578125" customWidth="1"/>
    <col min="2" max="2" width="12.85546875" customWidth="1"/>
    <col min="3" max="3" width="24.5703125" customWidth="1"/>
    <col min="4" max="4" width="24.85546875" customWidth="1"/>
    <col min="5" max="5" width="25.42578125" customWidth="1"/>
    <col min="6" max="6" width="14.42578125" customWidth="1"/>
    <col min="7" max="7" width="38.28515625" customWidth="1"/>
    <col min="8" max="8" width="32.140625" customWidth="1"/>
  </cols>
  <sheetData>
    <row r="1" spans="1:8" ht="54" customHeight="1" thickBot="1" x14ac:dyDescent="0.3">
      <c r="A1" s="59" t="s">
        <v>67</v>
      </c>
      <c r="B1" s="60" t="s">
        <v>68</v>
      </c>
      <c r="C1" s="60" t="s">
        <v>69</v>
      </c>
      <c r="D1" s="60" t="s">
        <v>77</v>
      </c>
      <c r="E1" s="60" t="s">
        <v>78</v>
      </c>
      <c r="F1" s="20" t="s">
        <v>125</v>
      </c>
      <c r="G1" s="20" t="s">
        <v>126</v>
      </c>
      <c r="H1" s="20" t="s">
        <v>127</v>
      </c>
    </row>
    <row r="2" spans="1:8" x14ac:dyDescent="0.25">
      <c r="A2" t="s">
        <v>70</v>
      </c>
      <c r="B2" s="19">
        <v>12121</v>
      </c>
      <c r="C2" s="61">
        <v>200000</v>
      </c>
      <c r="D2" s="61">
        <f>+'Castelo Guimaraes_12121'!P2</f>
        <v>37187.699999999997</v>
      </c>
      <c r="E2" s="61">
        <f>+'Castelo Guimaraes_12121'!Q2</f>
        <v>39418.959999999999</v>
      </c>
      <c r="F2" s="1">
        <v>0</v>
      </c>
      <c r="G2" s="23">
        <f>+D2/C2</f>
        <v>0.18593849999999998</v>
      </c>
      <c r="H2" s="21"/>
    </row>
    <row r="3" spans="1:8" x14ac:dyDescent="0.25">
      <c r="A3" t="s">
        <v>82</v>
      </c>
      <c r="B3" s="19">
        <v>12123</v>
      </c>
      <c r="C3" s="61">
        <v>200000</v>
      </c>
      <c r="D3" s="61">
        <f>+'Miranda do Douro_12123'!P2</f>
        <v>1650</v>
      </c>
      <c r="E3" s="62">
        <f>+'Miranda do Douro_12123'!Q2</f>
        <v>2029.5</v>
      </c>
      <c r="F3" s="62">
        <f>+'Miranda do Douro_12123'!Z2</f>
        <v>2029.5</v>
      </c>
      <c r="G3" s="23">
        <f t="shared" ref="G3:G12" si="0">+D3/C3</f>
        <v>8.2500000000000004E-3</v>
      </c>
      <c r="H3" s="21">
        <f>+F3/E3</f>
        <v>1</v>
      </c>
    </row>
    <row r="4" spans="1:8" x14ac:dyDescent="0.25">
      <c r="A4" t="s">
        <v>71</v>
      </c>
      <c r="B4" s="19">
        <v>12160</v>
      </c>
      <c r="C4" s="61">
        <v>200000</v>
      </c>
      <c r="D4" s="61">
        <f>+'Mosteiro Serra do Pilar_12160'!P2</f>
        <v>4970</v>
      </c>
      <c r="E4" s="62">
        <f>+'Mosteiro Serra do Pilar_12160'!Q2</f>
        <v>6113.1</v>
      </c>
      <c r="F4" s="62">
        <f>+'Mosteiro Serra do Pilar_12160'!Z2</f>
        <v>6113.1</v>
      </c>
      <c r="G4" s="23">
        <f t="shared" si="0"/>
        <v>2.4850000000000001E-2</v>
      </c>
      <c r="H4" s="21">
        <f t="shared" ref="H4:H13" si="1">+F4/E4</f>
        <v>1</v>
      </c>
    </row>
    <row r="5" spans="1:8" x14ac:dyDescent="0.25">
      <c r="A5" t="s">
        <v>72</v>
      </c>
      <c r="B5" s="19">
        <v>12163</v>
      </c>
      <c r="C5" s="61">
        <v>200000</v>
      </c>
      <c r="D5" s="61">
        <f>+'Museu Alberto Sampaio_12163'!P2</f>
        <v>9940</v>
      </c>
      <c r="E5" s="62">
        <f>+'Museu Alberto Sampaio_12163'!Q2</f>
        <v>12226.2</v>
      </c>
      <c r="F5" s="62">
        <f>+'Museu Alberto Sampaio_12163'!Z2</f>
        <v>12226.2</v>
      </c>
      <c r="G5" s="23">
        <f t="shared" si="0"/>
        <v>4.9700000000000001E-2</v>
      </c>
      <c r="H5" s="21">
        <f t="shared" si="1"/>
        <v>1</v>
      </c>
    </row>
    <row r="6" spans="1:8" x14ac:dyDescent="0.25">
      <c r="A6" t="s">
        <v>73</v>
      </c>
      <c r="B6" s="19">
        <v>12169</v>
      </c>
      <c r="C6" s="61">
        <v>200000</v>
      </c>
      <c r="D6" s="61">
        <f>+'Paço Duques_12169'!P2</f>
        <v>3200</v>
      </c>
      <c r="E6" s="62">
        <f>+'Paço Duques_12169'!Q2</f>
        <v>3936</v>
      </c>
      <c r="F6" s="62">
        <f>+'Paço Duques_12169'!Z2</f>
        <v>3936</v>
      </c>
      <c r="G6" s="23">
        <f t="shared" si="0"/>
        <v>1.6E-2</v>
      </c>
      <c r="H6" s="21">
        <f t="shared" si="1"/>
        <v>1</v>
      </c>
    </row>
    <row r="7" spans="1:8" x14ac:dyDescent="0.25">
      <c r="A7" t="s">
        <v>62</v>
      </c>
      <c r="B7" s="19">
        <v>12161</v>
      </c>
      <c r="C7" s="61">
        <v>200000</v>
      </c>
      <c r="D7" s="61">
        <f>+E7/1.23</f>
        <v>3320</v>
      </c>
      <c r="E7" s="62">
        <v>4083.6</v>
      </c>
      <c r="F7" s="62">
        <f>+'12161_12139_12119_12159_12128'!E5</f>
        <v>4083.6</v>
      </c>
      <c r="G7" s="23">
        <f t="shared" si="0"/>
        <v>1.66E-2</v>
      </c>
      <c r="H7" s="21">
        <f t="shared" si="1"/>
        <v>1</v>
      </c>
    </row>
    <row r="8" spans="1:8" x14ac:dyDescent="0.25">
      <c r="A8" t="s">
        <v>63</v>
      </c>
      <c r="B8" s="19">
        <v>12139</v>
      </c>
      <c r="C8" s="61">
        <v>200000</v>
      </c>
      <c r="D8" s="61">
        <v>3320</v>
      </c>
      <c r="E8" s="62">
        <v>4083.6</v>
      </c>
      <c r="F8" s="62">
        <f>+'12161_12139_12119_12159_12128'!E6</f>
        <v>4083.6</v>
      </c>
      <c r="G8" s="23">
        <f t="shared" si="0"/>
        <v>1.66E-2</v>
      </c>
      <c r="H8" s="21">
        <f t="shared" si="1"/>
        <v>1</v>
      </c>
    </row>
    <row r="9" spans="1:8" x14ac:dyDescent="0.25">
      <c r="A9" t="s">
        <v>64</v>
      </c>
      <c r="B9" s="19">
        <v>12119</v>
      </c>
      <c r="C9" s="61">
        <v>200000</v>
      </c>
      <c r="D9" s="61">
        <v>3320</v>
      </c>
      <c r="E9" s="62">
        <v>4083.6</v>
      </c>
      <c r="F9" s="62">
        <f>+'12161_12139_12119_12159_12128'!E7</f>
        <v>4083.6</v>
      </c>
      <c r="G9" s="23">
        <f t="shared" si="0"/>
        <v>1.66E-2</v>
      </c>
      <c r="H9" s="21">
        <f t="shared" si="1"/>
        <v>1</v>
      </c>
    </row>
    <row r="10" spans="1:8" x14ac:dyDescent="0.25">
      <c r="A10" t="s">
        <v>65</v>
      </c>
      <c r="B10" s="19">
        <v>12159</v>
      </c>
      <c r="C10" s="61">
        <v>200000</v>
      </c>
      <c r="D10" s="61">
        <v>3320</v>
      </c>
      <c r="E10" s="62">
        <v>4083.6</v>
      </c>
      <c r="F10" s="62">
        <f>+'12161_12139_12119_12159_12128'!E8</f>
        <v>4083.6</v>
      </c>
      <c r="G10" s="23">
        <f t="shared" si="0"/>
        <v>1.66E-2</v>
      </c>
      <c r="H10" s="21">
        <f t="shared" si="1"/>
        <v>1</v>
      </c>
    </row>
    <row r="11" spans="1:8" x14ac:dyDescent="0.25">
      <c r="A11" t="s">
        <v>66</v>
      </c>
      <c r="B11" s="19">
        <v>12128</v>
      </c>
      <c r="C11" s="61">
        <v>200000</v>
      </c>
      <c r="D11" s="61">
        <v>3320</v>
      </c>
      <c r="E11" s="62">
        <v>4083.6</v>
      </c>
      <c r="F11" s="62">
        <f>+'12161_12139_12119_12159_12128'!E9</f>
        <v>4083.6</v>
      </c>
      <c r="G11" s="23">
        <f t="shared" si="0"/>
        <v>1.66E-2</v>
      </c>
      <c r="H11" s="21">
        <f t="shared" si="1"/>
        <v>1</v>
      </c>
    </row>
    <row r="12" spans="1:8" ht="15.75" thickBot="1" x14ac:dyDescent="0.3">
      <c r="A12" t="s">
        <v>74</v>
      </c>
      <c r="B12" s="19">
        <v>12168</v>
      </c>
      <c r="C12" s="61">
        <v>200000</v>
      </c>
      <c r="D12" s="61"/>
      <c r="E12" s="61"/>
      <c r="F12" s="1"/>
      <c r="G12" s="23">
        <f t="shared" si="0"/>
        <v>0</v>
      </c>
      <c r="H12" s="21"/>
    </row>
    <row r="13" spans="1:8" ht="15.75" thickBot="1" x14ac:dyDescent="0.3">
      <c r="A13" s="74" t="s">
        <v>76</v>
      </c>
      <c r="B13" s="74"/>
      <c r="C13" s="63">
        <f>SUM(C2:C12)</f>
        <v>2200000</v>
      </c>
      <c r="D13" s="63">
        <f>SUM(D2:D12)</f>
        <v>73547.7</v>
      </c>
      <c r="E13" s="63">
        <f>SUM(E2:E12)</f>
        <v>84141.760000000024</v>
      </c>
      <c r="F13" s="63">
        <f>SUM(F2:F12)</f>
        <v>44722.799999999996</v>
      </c>
      <c r="G13" s="24">
        <f>+D13/C13</f>
        <v>3.3430772727272726E-2</v>
      </c>
      <c r="H13" s="22">
        <f t="shared" si="1"/>
        <v>0.53151728701657752</v>
      </c>
    </row>
  </sheetData>
  <sheetProtection algorithmName="SHA-512" hashValue="crCvsadiYnYaRyUQSS7QOFvPaldP96Noa50JiRHL364BJ47pOEej39/seHq+TH2N+/fHyLs/WT6GMKuotei3ig==" saltValue="Yt8alDx6HavqYmrPGgEI5A==" spinCount="100000" sheet="1" objects="1" scenarios="1" selectLockedCells="1" selectUnlockedCells="1"/>
  <mergeCells count="1">
    <mergeCell ref="A13:B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B27" sqref="B27"/>
    </sheetView>
  </sheetViews>
  <sheetFormatPr defaultRowHeight="15" x14ac:dyDescent="0.25"/>
  <cols>
    <col min="1" max="1" width="36.28515625" customWidth="1"/>
    <col min="2" max="2" width="20.7109375" bestFit="1" customWidth="1"/>
    <col min="3" max="3" width="25" bestFit="1" customWidth="1"/>
  </cols>
  <sheetData>
    <row r="3" spans="1:2" x14ac:dyDescent="0.25">
      <c r="A3" s="42" t="s">
        <v>101</v>
      </c>
      <c r="B3" t="s">
        <v>107</v>
      </c>
    </row>
    <row r="4" spans="1:2" x14ac:dyDescent="0.25">
      <c r="A4" s="43" t="s">
        <v>90</v>
      </c>
      <c r="B4" s="44">
        <v>4083.6</v>
      </c>
    </row>
    <row r="5" spans="1:2" x14ac:dyDescent="0.25">
      <c r="A5" s="43" t="s">
        <v>94</v>
      </c>
      <c r="B5" s="44">
        <v>39418.959999999999</v>
      </c>
    </row>
    <row r="6" spans="1:2" x14ac:dyDescent="0.25">
      <c r="A6" s="43" t="s">
        <v>81</v>
      </c>
      <c r="B6" s="44">
        <v>2029.5</v>
      </c>
    </row>
    <row r="7" spans="1:2" x14ac:dyDescent="0.25">
      <c r="A7" s="43" t="s">
        <v>92</v>
      </c>
      <c r="B7" s="44">
        <v>4083.6</v>
      </c>
    </row>
    <row r="8" spans="1:2" x14ac:dyDescent="0.25">
      <c r="A8" s="43" t="s">
        <v>95</v>
      </c>
      <c r="B8" s="44"/>
    </row>
    <row r="9" spans="1:2" x14ac:dyDescent="0.25">
      <c r="A9" s="43" t="s">
        <v>89</v>
      </c>
      <c r="B9" s="44">
        <v>4083.6</v>
      </c>
    </row>
    <row r="10" spans="1:2" x14ac:dyDescent="0.25">
      <c r="A10" s="43" t="s">
        <v>91</v>
      </c>
      <c r="B10" s="44">
        <v>4083.6</v>
      </c>
    </row>
    <row r="11" spans="1:2" x14ac:dyDescent="0.25">
      <c r="A11" s="43" t="s">
        <v>83</v>
      </c>
      <c r="B11" s="44">
        <v>6113.1</v>
      </c>
    </row>
    <row r="12" spans="1:2" x14ac:dyDescent="0.25">
      <c r="A12" s="43" t="s">
        <v>88</v>
      </c>
      <c r="B12" s="44">
        <v>4083.6</v>
      </c>
    </row>
    <row r="13" spans="1:2" x14ac:dyDescent="0.25">
      <c r="A13" s="43" t="s">
        <v>86</v>
      </c>
      <c r="B13" s="44">
        <v>12226.2</v>
      </c>
    </row>
    <row r="14" spans="1:2" x14ac:dyDescent="0.25">
      <c r="A14" s="43" t="s">
        <v>87</v>
      </c>
      <c r="B14" s="44">
        <v>3936</v>
      </c>
    </row>
    <row r="15" spans="1:2" x14ac:dyDescent="0.25">
      <c r="A15" s="43" t="s">
        <v>119</v>
      </c>
      <c r="B15" s="44"/>
    </row>
    <row r="16" spans="1:2" x14ac:dyDescent="0.25">
      <c r="A16" s="43" t="s">
        <v>102</v>
      </c>
      <c r="B16" s="44">
        <v>84141.759999999995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A10" sqref="A10"/>
    </sheetView>
  </sheetViews>
  <sheetFormatPr defaultRowHeight="15" x14ac:dyDescent="0.25"/>
  <cols>
    <col min="1" max="1" width="36.28515625" customWidth="1"/>
    <col min="2" max="2" width="24.7109375" bestFit="1" customWidth="1"/>
  </cols>
  <sheetData>
    <row r="3" spans="1:2" x14ac:dyDescent="0.25">
      <c r="A3" s="42" t="s">
        <v>101</v>
      </c>
      <c r="B3" t="s">
        <v>104</v>
      </c>
    </row>
    <row r="4" spans="1:2" x14ac:dyDescent="0.25">
      <c r="A4" s="43" t="s">
        <v>90</v>
      </c>
      <c r="B4" s="1">
        <v>4083.6</v>
      </c>
    </row>
    <row r="5" spans="1:2" x14ac:dyDescent="0.25">
      <c r="A5" s="43" t="s">
        <v>94</v>
      </c>
      <c r="B5" s="1"/>
    </row>
    <row r="6" spans="1:2" x14ac:dyDescent="0.25">
      <c r="A6" s="43" t="s">
        <v>81</v>
      </c>
      <c r="B6" s="1">
        <v>2029.5</v>
      </c>
    </row>
    <row r="7" spans="1:2" x14ac:dyDescent="0.25">
      <c r="A7" s="43" t="s">
        <v>92</v>
      </c>
      <c r="B7" s="1">
        <v>4083.6</v>
      </c>
    </row>
    <row r="8" spans="1:2" x14ac:dyDescent="0.25">
      <c r="A8" s="43" t="s">
        <v>95</v>
      </c>
      <c r="B8" s="1"/>
    </row>
    <row r="9" spans="1:2" x14ac:dyDescent="0.25">
      <c r="A9" s="43" t="s">
        <v>89</v>
      </c>
      <c r="B9" s="1">
        <v>4083.6</v>
      </c>
    </row>
    <row r="10" spans="1:2" x14ac:dyDescent="0.25">
      <c r="A10" s="43" t="s">
        <v>91</v>
      </c>
      <c r="B10" s="1">
        <v>4083.6</v>
      </c>
    </row>
    <row r="11" spans="1:2" x14ac:dyDescent="0.25">
      <c r="A11" s="43" t="s">
        <v>83</v>
      </c>
      <c r="B11" s="1">
        <v>6113.1</v>
      </c>
    </row>
    <row r="12" spans="1:2" x14ac:dyDescent="0.25">
      <c r="A12" s="43" t="s">
        <v>88</v>
      </c>
      <c r="B12" s="1">
        <v>4083.6</v>
      </c>
    </row>
    <row r="13" spans="1:2" x14ac:dyDescent="0.25">
      <c r="A13" s="43" t="s">
        <v>86</v>
      </c>
      <c r="B13" s="1">
        <v>12226.2</v>
      </c>
    </row>
    <row r="14" spans="1:2" x14ac:dyDescent="0.25">
      <c r="A14" s="43" t="s">
        <v>87</v>
      </c>
      <c r="B14" s="1">
        <v>3936</v>
      </c>
    </row>
    <row r="15" spans="1:2" x14ac:dyDescent="0.25">
      <c r="A15" s="43" t="s">
        <v>119</v>
      </c>
      <c r="B15" s="1"/>
    </row>
    <row r="16" spans="1:2" x14ac:dyDescent="0.25">
      <c r="A16" s="43" t="s">
        <v>102</v>
      </c>
      <c r="B16" s="1">
        <v>44722.8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"/>
  <sheetViews>
    <sheetView workbookViewId="0">
      <selection activeCell="A4" sqref="A4"/>
    </sheetView>
  </sheetViews>
  <sheetFormatPr defaultRowHeight="15" x14ac:dyDescent="0.25"/>
  <cols>
    <col min="1" max="1" width="33.42578125" bestFit="1" customWidth="1"/>
    <col min="2" max="2" width="20.7109375" bestFit="1" customWidth="1"/>
    <col min="3" max="3" width="24.7109375" bestFit="1" customWidth="1"/>
  </cols>
  <sheetData>
    <row r="3" spans="1:3" x14ac:dyDescent="0.25">
      <c r="A3" t="s">
        <v>106</v>
      </c>
      <c r="B3" t="s">
        <v>107</v>
      </c>
      <c r="C3" t="s">
        <v>104</v>
      </c>
    </row>
    <row r="4" spans="1:3" x14ac:dyDescent="0.25">
      <c r="A4" s="44">
        <v>11</v>
      </c>
      <c r="B4" s="1">
        <v>84141.759999999995</v>
      </c>
      <c r="C4" s="1">
        <v>44722.799999999996</v>
      </c>
    </row>
  </sheetData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workbookViewId="0">
      <selection activeCell="B9" sqref="B9"/>
    </sheetView>
  </sheetViews>
  <sheetFormatPr defaultRowHeight="15" x14ac:dyDescent="0.25"/>
  <cols>
    <col min="1" max="1" width="36.28515625" customWidth="1"/>
    <col min="2" max="2" width="28.85546875" bestFit="1" customWidth="1"/>
    <col min="3" max="3" width="20.7109375" bestFit="1" customWidth="1"/>
  </cols>
  <sheetData>
    <row r="3" spans="1:3" x14ac:dyDescent="0.25">
      <c r="A3" s="42" t="s">
        <v>101</v>
      </c>
      <c r="B3" t="s">
        <v>108</v>
      </c>
      <c r="C3" t="s">
        <v>103</v>
      </c>
    </row>
    <row r="4" spans="1:3" x14ac:dyDescent="0.25">
      <c r="A4" s="43" t="s">
        <v>90</v>
      </c>
      <c r="B4" s="1">
        <v>200000</v>
      </c>
      <c r="C4" s="1">
        <v>3320</v>
      </c>
    </row>
    <row r="5" spans="1:3" x14ac:dyDescent="0.25">
      <c r="A5" s="43" t="s">
        <v>94</v>
      </c>
      <c r="B5" s="1">
        <v>200000</v>
      </c>
      <c r="C5" s="1">
        <v>37187.699999999997</v>
      </c>
    </row>
    <row r="6" spans="1:3" x14ac:dyDescent="0.25">
      <c r="A6" s="43" t="s">
        <v>81</v>
      </c>
      <c r="B6" s="1">
        <v>200000</v>
      </c>
      <c r="C6" s="1">
        <v>1650</v>
      </c>
    </row>
    <row r="7" spans="1:3" x14ac:dyDescent="0.25">
      <c r="A7" s="43" t="s">
        <v>92</v>
      </c>
      <c r="B7" s="1">
        <v>200000</v>
      </c>
      <c r="C7" s="1">
        <v>3320</v>
      </c>
    </row>
    <row r="8" spans="1:3" x14ac:dyDescent="0.25">
      <c r="A8" s="43" t="s">
        <v>95</v>
      </c>
      <c r="B8" s="1">
        <v>200000</v>
      </c>
      <c r="C8" s="1"/>
    </row>
    <row r="9" spans="1:3" x14ac:dyDescent="0.25">
      <c r="A9" s="43" t="s">
        <v>89</v>
      </c>
      <c r="B9" s="1">
        <v>200000</v>
      </c>
      <c r="C9" s="1">
        <v>3320</v>
      </c>
    </row>
    <row r="10" spans="1:3" x14ac:dyDescent="0.25">
      <c r="A10" s="43" t="s">
        <v>91</v>
      </c>
      <c r="B10" s="1">
        <v>200000</v>
      </c>
      <c r="C10" s="1">
        <v>3320</v>
      </c>
    </row>
    <row r="11" spans="1:3" x14ac:dyDescent="0.25">
      <c r="A11" s="43" t="s">
        <v>83</v>
      </c>
      <c r="B11" s="1">
        <v>200000</v>
      </c>
      <c r="C11" s="1">
        <v>4970</v>
      </c>
    </row>
    <row r="12" spans="1:3" x14ac:dyDescent="0.25">
      <c r="A12" s="43" t="s">
        <v>88</v>
      </c>
      <c r="B12" s="1">
        <v>200000</v>
      </c>
      <c r="C12" s="1">
        <v>3320</v>
      </c>
    </row>
    <row r="13" spans="1:3" x14ac:dyDescent="0.25">
      <c r="A13" s="43" t="s">
        <v>86</v>
      </c>
      <c r="B13" s="1">
        <v>200000</v>
      </c>
      <c r="C13" s="1">
        <v>9940</v>
      </c>
    </row>
    <row r="14" spans="1:3" x14ac:dyDescent="0.25">
      <c r="A14" s="43" t="s">
        <v>87</v>
      </c>
      <c r="B14" s="1">
        <v>200000</v>
      </c>
      <c r="C14" s="1">
        <v>3200</v>
      </c>
    </row>
    <row r="15" spans="1:3" x14ac:dyDescent="0.25">
      <c r="A15" s="43" t="s">
        <v>119</v>
      </c>
      <c r="B15" s="1"/>
      <c r="C15" s="1"/>
    </row>
    <row r="16" spans="1:3" x14ac:dyDescent="0.25">
      <c r="A16" s="43" t="s">
        <v>102</v>
      </c>
      <c r="B16" s="1">
        <v>2200000</v>
      </c>
      <c r="C16" s="1">
        <v>73547.7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B17"/>
  <sheetViews>
    <sheetView tabSelected="1" workbookViewId="0">
      <selection activeCell="D1" sqref="D1:D1048576"/>
    </sheetView>
  </sheetViews>
  <sheetFormatPr defaultRowHeight="15" x14ac:dyDescent="0.25"/>
  <cols>
    <col min="1" max="1" width="19.7109375" customWidth="1"/>
    <col min="2" max="2" width="17.140625" customWidth="1"/>
    <col min="3" max="3" width="22.5703125" customWidth="1"/>
    <col min="4" max="4" width="12.28515625" hidden="1" customWidth="1"/>
    <col min="5" max="5" width="29.28515625" customWidth="1"/>
    <col min="6" max="6" width="12.140625" customWidth="1"/>
    <col min="7" max="7" width="13.28515625" customWidth="1"/>
    <col min="8" max="8" width="15.140625" customWidth="1"/>
    <col min="9" max="9" width="12.85546875" customWidth="1"/>
    <col min="10" max="10" width="12.140625" customWidth="1"/>
    <col min="11" max="11" width="12.28515625" customWidth="1"/>
    <col min="12" max="12" width="15.28515625" customWidth="1"/>
    <col min="13" max="13" width="12.140625" customWidth="1"/>
    <col min="14" max="14" width="13.5703125" customWidth="1"/>
    <col min="15" max="15" width="14.7109375" customWidth="1"/>
    <col min="16" max="16" width="15.5703125" customWidth="1"/>
    <col min="17" max="17" width="14" customWidth="1"/>
    <col min="18" max="18" width="11.5703125" customWidth="1"/>
    <col min="19" max="19" width="11.7109375" customWidth="1"/>
    <col min="21" max="21" width="14.7109375" customWidth="1"/>
    <col min="23" max="23" width="11.140625" customWidth="1"/>
    <col min="24" max="24" width="15.42578125" customWidth="1"/>
    <col min="27" max="27" width="11.42578125" customWidth="1"/>
    <col min="28" max="28" width="13.7109375" customWidth="1"/>
  </cols>
  <sheetData>
    <row r="1" spans="1:28" ht="66" x14ac:dyDescent="0.25">
      <c r="A1" s="25" t="s">
        <v>80</v>
      </c>
      <c r="B1" s="34" t="s">
        <v>93</v>
      </c>
      <c r="C1" s="25" t="s">
        <v>3</v>
      </c>
      <c r="D1" s="25" t="s">
        <v>4</v>
      </c>
      <c r="E1" s="25" t="s">
        <v>5</v>
      </c>
      <c r="F1" s="25" t="s">
        <v>54</v>
      </c>
      <c r="G1" s="25" t="s">
        <v>84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26</v>
      </c>
      <c r="P1" s="25" t="s">
        <v>85</v>
      </c>
      <c r="Q1" s="25" t="s">
        <v>15</v>
      </c>
      <c r="R1" s="25" t="s">
        <v>75</v>
      </c>
      <c r="S1" s="25" t="s">
        <v>16</v>
      </c>
      <c r="T1" s="25" t="s">
        <v>17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1</v>
      </c>
      <c r="Z1" s="25" t="s">
        <v>2</v>
      </c>
      <c r="AA1" s="25" t="s">
        <v>27</v>
      </c>
      <c r="AB1" s="25" t="s">
        <v>79</v>
      </c>
    </row>
    <row r="2" spans="1:28" ht="98.25" customHeight="1" x14ac:dyDescent="0.25">
      <c r="A2" s="26" t="s">
        <v>81</v>
      </c>
      <c r="B2" s="35">
        <f>+Controlo!C3</f>
        <v>200000</v>
      </c>
      <c r="C2" s="27" t="s">
        <v>28</v>
      </c>
      <c r="D2" s="26" t="s">
        <v>29</v>
      </c>
      <c r="E2" s="28" t="s">
        <v>30</v>
      </c>
      <c r="F2" s="26">
        <v>1624109</v>
      </c>
      <c r="G2" s="29">
        <v>44855</v>
      </c>
      <c r="H2" s="26" t="s">
        <v>22</v>
      </c>
      <c r="I2" s="26" t="s">
        <v>31</v>
      </c>
      <c r="J2" s="26" t="s">
        <v>37</v>
      </c>
      <c r="K2" s="26" t="s">
        <v>32</v>
      </c>
      <c r="L2" s="26" t="s">
        <v>33</v>
      </c>
      <c r="M2" s="29">
        <v>44908</v>
      </c>
      <c r="N2" s="26"/>
      <c r="O2" s="26">
        <v>1624109</v>
      </c>
      <c r="P2" s="26" t="s">
        <v>34</v>
      </c>
      <c r="Q2" s="29">
        <v>44908</v>
      </c>
      <c r="R2" s="30">
        <v>1650</v>
      </c>
      <c r="S2" s="30">
        <v>2029.5</v>
      </c>
      <c r="T2" s="26" t="s">
        <v>25</v>
      </c>
      <c r="U2" s="26" t="s">
        <v>25</v>
      </c>
      <c r="V2" s="26" t="s">
        <v>25</v>
      </c>
      <c r="W2" s="26" t="s">
        <v>25</v>
      </c>
      <c r="X2" s="26" t="s">
        <v>36</v>
      </c>
      <c r="Y2" s="31" t="s">
        <v>105</v>
      </c>
      <c r="Z2" s="26">
        <v>483</v>
      </c>
      <c r="AA2" s="26" t="s">
        <v>35</v>
      </c>
      <c r="AB2" s="30">
        <f t="shared" ref="AB2:AB10" si="0">+S2</f>
        <v>2029.5</v>
      </c>
    </row>
    <row r="3" spans="1:28" ht="109.9" customHeight="1" x14ac:dyDescent="0.25">
      <c r="A3" s="26" t="s">
        <v>83</v>
      </c>
      <c r="B3" s="35">
        <f>+Controlo!C4</f>
        <v>200000</v>
      </c>
      <c r="C3" s="27" t="s">
        <v>38</v>
      </c>
      <c r="D3" s="32" t="s">
        <v>29</v>
      </c>
      <c r="E3" s="28" t="s">
        <v>39</v>
      </c>
      <c r="F3" s="26">
        <v>1624112</v>
      </c>
      <c r="G3" s="33">
        <v>44855</v>
      </c>
      <c r="H3" s="26" t="s">
        <v>22</v>
      </c>
      <c r="I3" s="26" t="s">
        <v>24</v>
      </c>
      <c r="J3" s="26" t="s">
        <v>37</v>
      </c>
      <c r="K3" s="26" t="s">
        <v>40</v>
      </c>
      <c r="L3" s="26" t="s">
        <v>41</v>
      </c>
      <c r="M3" s="29">
        <v>44908</v>
      </c>
      <c r="N3" s="26"/>
      <c r="O3" s="26">
        <v>1624112</v>
      </c>
      <c r="P3" s="26" t="s">
        <v>42</v>
      </c>
      <c r="Q3" s="29">
        <v>44909</v>
      </c>
      <c r="R3" s="30">
        <v>4970</v>
      </c>
      <c r="S3" s="30">
        <v>6113.1</v>
      </c>
      <c r="T3" s="26" t="s">
        <v>25</v>
      </c>
      <c r="U3" s="26" t="s">
        <v>25</v>
      </c>
      <c r="V3" s="26" t="s">
        <v>25</v>
      </c>
      <c r="W3" s="26" t="s">
        <v>25</v>
      </c>
      <c r="X3" s="26" t="s">
        <v>43</v>
      </c>
      <c r="Y3" s="31" t="s">
        <v>105</v>
      </c>
      <c r="Z3" s="26">
        <v>483</v>
      </c>
      <c r="AA3" s="26" t="s">
        <v>35</v>
      </c>
      <c r="AB3" s="30">
        <f t="shared" si="0"/>
        <v>6113.1</v>
      </c>
    </row>
    <row r="4" spans="1:28" ht="94.5" x14ac:dyDescent="0.25">
      <c r="A4" s="26" t="s">
        <v>86</v>
      </c>
      <c r="B4" s="35">
        <f>+Controlo!C5</f>
        <v>200000</v>
      </c>
      <c r="C4" s="26" t="s">
        <v>44</v>
      </c>
      <c r="D4" s="26" t="s">
        <v>29</v>
      </c>
      <c r="E4" s="28" t="s">
        <v>45</v>
      </c>
      <c r="F4" s="26">
        <v>1630611</v>
      </c>
      <c r="G4" s="29">
        <v>44881</v>
      </c>
      <c r="H4" s="26" t="s">
        <v>46</v>
      </c>
      <c r="I4" s="26" t="s">
        <v>23</v>
      </c>
      <c r="J4" s="26" t="s">
        <v>37</v>
      </c>
      <c r="K4" s="26" t="s">
        <v>40</v>
      </c>
      <c r="L4" s="26" t="s">
        <v>47</v>
      </c>
      <c r="M4" s="29">
        <v>44909</v>
      </c>
      <c r="N4" s="29">
        <v>44909</v>
      </c>
      <c r="O4" s="26">
        <v>1637829</v>
      </c>
      <c r="P4" s="26" t="s">
        <v>48</v>
      </c>
      <c r="Q4" s="29">
        <v>44916</v>
      </c>
      <c r="R4" s="30">
        <v>9940</v>
      </c>
      <c r="S4" s="30">
        <v>12226.2</v>
      </c>
      <c r="T4" s="26" t="s">
        <v>25</v>
      </c>
      <c r="U4" s="29" t="s">
        <v>25</v>
      </c>
      <c r="V4" s="26">
        <v>9630790</v>
      </c>
      <c r="W4" s="29">
        <v>44916</v>
      </c>
      <c r="X4" s="26"/>
      <c r="Y4" s="31" t="s">
        <v>105</v>
      </c>
      <c r="Z4" s="26">
        <v>483</v>
      </c>
      <c r="AA4" s="26" t="s">
        <v>49</v>
      </c>
      <c r="AB4" s="30">
        <f t="shared" si="0"/>
        <v>12226.2</v>
      </c>
    </row>
    <row r="5" spans="1:28" ht="67.5" x14ac:dyDescent="0.25">
      <c r="A5" s="26" t="s">
        <v>87</v>
      </c>
      <c r="B5" s="35">
        <f>+Controlo!C6</f>
        <v>200000</v>
      </c>
      <c r="C5" s="27" t="s">
        <v>50</v>
      </c>
      <c r="D5" s="32" t="s">
        <v>29</v>
      </c>
      <c r="E5" s="28" t="s">
        <v>52</v>
      </c>
      <c r="F5" s="26">
        <v>1636863</v>
      </c>
      <c r="G5" s="33">
        <v>44910</v>
      </c>
      <c r="H5" s="26" t="s">
        <v>22</v>
      </c>
      <c r="I5" s="26" t="s">
        <v>24</v>
      </c>
      <c r="J5" s="26" t="s">
        <v>37</v>
      </c>
      <c r="K5" s="26" t="s">
        <v>51</v>
      </c>
      <c r="L5" s="26" t="s">
        <v>53</v>
      </c>
      <c r="M5" s="29">
        <v>44915</v>
      </c>
      <c r="N5" s="26"/>
      <c r="O5" s="26">
        <v>1636863</v>
      </c>
      <c r="P5" s="26" t="s">
        <v>55</v>
      </c>
      <c r="Q5" s="29">
        <v>44915</v>
      </c>
      <c r="R5" s="30">
        <v>3200</v>
      </c>
      <c r="S5" s="30">
        <v>3936</v>
      </c>
      <c r="T5" s="26" t="s">
        <v>25</v>
      </c>
      <c r="U5" s="26" t="s">
        <v>25</v>
      </c>
      <c r="V5" s="26" t="s">
        <v>25</v>
      </c>
      <c r="W5" s="26" t="s">
        <v>25</v>
      </c>
      <c r="X5" s="26" t="s">
        <v>56</v>
      </c>
      <c r="Y5" s="31" t="s">
        <v>105</v>
      </c>
      <c r="Z5" s="26">
        <v>483</v>
      </c>
      <c r="AA5" s="26" t="s">
        <v>35</v>
      </c>
      <c r="AB5" s="30">
        <f t="shared" si="0"/>
        <v>3936</v>
      </c>
    </row>
    <row r="6" spans="1:28" ht="127.5" customHeight="1" x14ac:dyDescent="0.25">
      <c r="A6" s="26" t="s">
        <v>88</v>
      </c>
      <c r="B6" s="35">
        <f>+Controlo!C7</f>
        <v>200000</v>
      </c>
      <c r="C6" s="26" t="s">
        <v>59</v>
      </c>
      <c r="D6" s="26" t="s">
        <v>29</v>
      </c>
      <c r="E6" s="28" t="s">
        <v>57</v>
      </c>
      <c r="F6" s="26">
        <v>1624110</v>
      </c>
      <c r="G6" s="29">
        <v>44855</v>
      </c>
      <c r="H6" s="26" t="s">
        <v>46</v>
      </c>
      <c r="I6" s="26" t="s">
        <v>23</v>
      </c>
      <c r="J6" s="26" t="s">
        <v>37</v>
      </c>
      <c r="K6" s="26" t="s">
        <v>58</v>
      </c>
      <c r="L6" s="26" t="s">
        <v>60</v>
      </c>
      <c r="M6" s="29">
        <v>44908</v>
      </c>
      <c r="N6" s="29">
        <v>44909</v>
      </c>
      <c r="O6" s="26">
        <v>1636799</v>
      </c>
      <c r="P6" s="26" t="s">
        <v>61</v>
      </c>
      <c r="Q6" s="29">
        <v>44914</v>
      </c>
      <c r="R6" s="30">
        <v>3320</v>
      </c>
      <c r="S6" s="30">
        <v>4083.6</v>
      </c>
      <c r="T6" s="26">
        <v>58</v>
      </c>
      <c r="U6" s="29">
        <v>44915</v>
      </c>
      <c r="V6" s="26">
        <v>9630576</v>
      </c>
      <c r="W6" s="29">
        <v>44916</v>
      </c>
      <c r="X6" s="26"/>
      <c r="Y6" s="31" t="s">
        <v>105</v>
      </c>
      <c r="Z6" s="26">
        <v>483</v>
      </c>
      <c r="AA6" s="26" t="s">
        <v>49</v>
      </c>
      <c r="AB6" s="30">
        <f t="shared" si="0"/>
        <v>4083.6</v>
      </c>
    </row>
    <row r="7" spans="1:28" ht="135" x14ac:dyDescent="0.25">
      <c r="A7" s="26" t="s">
        <v>89</v>
      </c>
      <c r="B7" s="35">
        <f>+Controlo!C8</f>
        <v>200000</v>
      </c>
      <c r="C7" s="26" t="s">
        <v>59</v>
      </c>
      <c r="D7" s="26" t="s">
        <v>29</v>
      </c>
      <c r="E7" s="28" t="s">
        <v>57</v>
      </c>
      <c r="F7" s="26">
        <v>1624110</v>
      </c>
      <c r="G7" s="29">
        <v>44855</v>
      </c>
      <c r="H7" s="26" t="s">
        <v>46</v>
      </c>
      <c r="I7" s="26" t="s">
        <v>23</v>
      </c>
      <c r="J7" s="26" t="s">
        <v>37</v>
      </c>
      <c r="K7" s="26" t="s">
        <v>58</v>
      </c>
      <c r="L7" s="26" t="s">
        <v>60</v>
      </c>
      <c r="M7" s="29">
        <v>44908</v>
      </c>
      <c r="N7" s="29">
        <v>44909</v>
      </c>
      <c r="O7" s="26">
        <v>1636799</v>
      </c>
      <c r="P7" s="26" t="s">
        <v>61</v>
      </c>
      <c r="Q7" s="29">
        <v>44914</v>
      </c>
      <c r="R7" s="30">
        <v>3320</v>
      </c>
      <c r="S7" s="30">
        <v>4083.6</v>
      </c>
      <c r="T7" s="26">
        <v>58</v>
      </c>
      <c r="U7" s="29">
        <v>44915</v>
      </c>
      <c r="V7" s="26">
        <v>9630576</v>
      </c>
      <c r="W7" s="29">
        <v>44916</v>
      </c>
      <c r="X7" s="26"/>
      <c r="Y7" s="31" t="s">
        <v>105</v>
      </c>
      <c r="Z7" s="26">
        <v>483</v>
      </c>
      <c r="AA7" s="26" t="s">
        <v>49</v>
      </c>
      <c r="AB7" s="30">
        <f t="shared" si="0"/>
        <v>4083.6</v>
      </c>
    </row>
    <row r="8" spans="1:28" ht="135" x14ac:dyDescent="0.25">
      <c r="A8" s="26" t="s">
        <v>90</v>
      </c>
      <c r="B8" s="35">
        <f>+Controlo!C9</f>
        <v>200000</v>
      </c>
      <c r="C8" s="26" t="s">
        <v>59</v>
      </c>
      <c r="D8" s="26" t="s">
        <v>29</v>
      </c>
      <c r="E8" s="28" t="s">
        <v>57</v>
      </c>
      <c r="F8" s="26">
        <v>1624110</v>
      </c>
      <c r="G8" s="29">
        <v>44855</v>
      </c>
      <c r="H8" s="26" t="s">
        <v>46</v>
      </c>
      <c r="I8" s="26" t="s">
        <v>23</v>
      </c>
      <c r="J8" s="26" t="s">
        <v>37</v>
      </c>
      <c r="K8" s="26" t="s">
        <v>58</v>
      </c>
      <c r="L8" s="26" t="s">
        <v>60</v>
      </c>
      <c r="M8" s="29">
        <v>44908</v>
      </c>
      <c r="N8" s="29">
        <v>44909</v>
      </c>
      <c r="O8" s="26">
        <v>1636799</v>
      </c>
      <c r="P8" s="26" t="s">
        <v>61</v>
      </c>
      <c r="Q8" s="29">
        <v>44914</v>
      </c>
      <c r="R8" s="30">
        <v>3320</v>
      </c>
      <c r="S8" s="30">
        <v>4083.6</v>
      </c>
      <c r="T8" s="26">
        <v>58</v>
      </c>
      <c r="U8" s="29">
        <v>44915</v>
      </c>
      <c r="V8" s="26">
        <v>9630576</v>
      </c>
      <c r="W8" s="29">
        <v>44916</v>
      </c>
      <c r="X8" s="26"/>
      <c r="Y8" s="31" t="s">
        <v>105</v>
      </c>
      <c r="Z8" s="26">
        <v>483</v>
      </c>
      <c r="AA8" s="26" t="s">
        <v>49</v>
      </c>
      <c r="AB8" s="30">
        <f t="shared" si="0"/>
        <v>4083.6</v>
      </c>
    </row>
    <row r="9" spans="1:28" ht="135" x14ac:dyDescent="0.25">
      <c r="A9" s="26" t="s">
        <v>91</v>
      </c>
      <c r="B9" s="35">
        <f>+Controlo!C10</f>
        <v>200000</v>
      </c>
      <c r="C9" s="26" t="s">
        <v>59</v>
      </c>
      <c r="D9" s="26" t="s">
        <v>29</v>
      </c>
      <c r="E9" s="28" t="s">
        <v>57</v>
      </c>
      <c r="F9" s="26">
        <v>1624110</v>
      </c>
      <c r="G9" s="29">
        <v>44855</v>
      </c>
      <c r="H9" s="26" t="s">
        <v>46</v>
      </c>
      <c r="I9" s="26" t="s">
        <v>23</v>
      </c>
      <c r="J9" s="26" t="s">
        <v>37</v>
      </c>
      <c r="K9" s="26" t="s">
        <v>58</v>
      </c>
      <c r="L9" s="26" t="s">
        <v>60</v>
      </c>
      <c r="M9" s="29">
        <v>44908</v>
      </c>
      <c r="N9" s="29">
        <v>44909</v>
      </c>
      <c r="O9" s="26">
        <v>1636799</v>
      </c>
      <c r="P9" s="26" t="s">
        <v>61</v>
      </c>
      <c r="Q9" s="29">
        <v>44914</v>
      </c>
      <c r="R9" s="30">
        <v>3320</v>
      </c>
      <c r="S9" s="30">
        <v>4083.6</v>
      </c>
      <c r="T9" s="26">
        <v>58</v>
      </c>
      <c r="U9" s="29">
        <v>44915</v>
      </c>
      <c r="V9" s="26">
        <v>9630576</v>
      </c>
      <c r="W9" s="29">
        <v>44916</v>
      </c>
      <c r="X9" s="26"/>
      <c r="Y9" s="31" t="s">
        <v>105</v>
      </c>
      <c r="Z9" s="26">
        <v>483</v>
      </c>
      <c r="AA9" s="26" t="s">
        <v>49</v>
      </c>
      <c r="AB9" s="30">
        <f t="shared" si="0"/>
        <v>4083.6</v>
      </c>
    </row>
    <row r="10" spans="1:28" ht="135" x14ac:dyDescent="0.25">
      <c r="A10" s="46" t="s">
        <v>92</v>
      </c>
      <c r="B10" s="64">
        <f>+Controlo!C11</f>
        <v>200000</v>
      </c>
      <c r="C10" s="46" t="s">
        <v>59</v>
      </c>
      <c r="D10" s="46" t="s">
        <v>29</v>
      </c>
      <c r="E10" s="65" t="s">
        <v>57</v>
      </c>
      <c r="F10" s="46">
        <v>1624110</v>
      </c>
      <c r="G10" s="49">
        <v>44855</v>
      </c>
      <c r="H10" s="46" t="s">
        <v>46</v>
      </c>
      <c r="I10" s="46" t="s">
        <v>23</v>
      </c>
      <c r="J10" s="46" t="s">
        <v>37</v>
      </c>
      <c r="K10" s="46" t="s">
        <v>58</v>
      </c>
      <c r="L10" s="46" t="s">
        <v>60</v>
      </c>
      <c r="M10" s="49">
        <v>44908</v>
      </c>
      <c r="N10" s="49">
        <v>44909</v>
      </c>
      <c r="O10" s="46">
        <v>1636799</v>
      </c>
      <c r="P10" s="46" t="s">
        <v>61</v>
      </c>
      <c r="Q10" s="49">
        <v>44914</v>
      </c>
      <c r="R10" s="50">
        <v>3320</v>
      </c>
      <c r="S10" s="50">
        <v>4083.6</v>
      </c>
      <c r="T10" s="46">
        <v>58</v>
      </c>
      <c r="U10" s="49">
        <v>44915</v>
      </c>
      <c r="V10" s="46">
        <v>9630576</v>
      </c>
      <c r="W10" s="49">
        <v>44916</v>
      </c>
      <c r="X10" s="46"/>
      <c r="Y10" s="66" t="s">
        <v>105</v>
      </c>
      <c r="Z10" s="46">
        <v>483</v>
      </c>
      <c r="AA10" s="46" t="s">
        <v>49</v>
      </c>
      <c r="AB10" s="50">
        <f t="shared" si="0"/>
        <v>4083.6</v>
      </c>
    </row>
    <row r="11" spans="1:28" ht="170.25" customHeight="1" x14ac:dyDescent="0.25">
      <c r="A11" s="46" t="s">
        <v>94</v>
      </c>
      <c r="B11" s="64">
        <f>+Controlo!C12</f>
        <v>200000</v>
      </c>
      <c r="C11" s="46" t="s">
        <v>110</v>
      </c>
      <c r="D11" s="47" t="s">
        <v>111</v>
      </c>
      <c r="E11" s="48" t="s">
        <v>112</v>
      </c>
      <c r="F11" s="46">
        <v>1607992</v>
      </c>
      <c r="G11" s="49">
        <v>44911</v>
      </c>
      <c r="H11" s="46" t="s">
        <v>113</v>
      </c>
      <c r="I11" s="46" t="s">
        <v>114</v>
      </c>
      <c r="J11" s="46" t="s">
        <v>115</v>
      </c>
      <c r="K11" s="46" t="s">
        <v>128</v>
      </c>
      <c r="L11" s="46" t="s">
        <v>116</v>
      </c>
      <c r="M11" s="49">
        <v>44960</v>
      </c>
      <c r="N11" s="46" t="s">
        <v>25</v>
      </c>
      <c r="O11" s="46" t="s">
        <v>129</v>
      </c>
      <c r="P11" s="46" t="s">
        <v>130</v>
      </c>
      <c r="Q11" s="49" t="s">
        <v>131</v>
      </c>
      <c r="R11" s="50">
        <v>37187.699999999997</v>
      </c>
      <c r="S11" s="50">
        <v>39418.959999999999</v>
      </c>
      <c r="T11" s="46" t="s">
        <v>132</v>
      </c>
      <c r="U11" s="49">
        <v>45072</v>
      </c>
      <c r="V11" s="46" t="s">
        <v>133</v>
      </c>
      <c r="W11" s="49">
        <v>45100</v>
      </c>
      <c r="X11" s="46" t="s">
        <v>136</v>
      </c>
      <c r="Y11" s="51" t="s">
        <v>134</v>
      </c>
      <c r="Z11" s="46" t="s">
        <v>117</v>
      </c>
      <c r="AA11" s="46" t="s">
        <v>135</v>
      </c>
      <c r="AB11" s="50"/>
    </row>
    <row r="12" spans="1:28" ht="40.5" x14ac:dyDescent="0.25">
      <c r="A12" s="46" t="s">
        <v>119</v>
      </c>
      <c r="B12" s="67"/>
      <c r="C12" s="46" t="s">
        <v>120</v>
      </c>
      <c r="D12" s="46" t="s">
        <v>121</v>
      </c>
      <c r="E12" s="65" t="s">
        <v>122</v>
      </c>
      <c r="F12" s="46">
        <v>1646051</v>
      </c>
      <c r="G12" s="49">
        <v>45012</v>
      </c>
      <c r="H12" s="46" t="s">
        <v>113</v>
      </c>
      <c r="I12" s="46" t="s">
        <v>114</v>
      </c>
      <c r="J12" s="46" t="s">
        <v>115</v>
      </c>
      <c r="K12" s="46"/>
      <c r="L12" s="46" t="s">
        <v>123</v>
      </c>
      <c r="M12" s="49">
        <v>45021</v>
      </c>
      <c r="N12" s="46"/>
      <c r="O12" s="46"/>
      <c r="P12" s="46"/>
      <c r="Q12" s="49"/>
      <c r="R12" s="50"/>
      <c r="S12" s="50"/>
      <c r="T12" s="46"/>
      <c r="U12" s="46"/>
      <c r="V12" s="46"/>
      <c r="W12" s="46"/>
      <c r="X12" s="46" t="s">
        <v>124</v>
      </c>
      <c r="Y12" s="51" t="s">
        <v>118</v>
      </c>
      <c r="Z12" s="46" t="s">
        <v>117</v>
      </c>
      <c r="AA12" s="46"/>
      <c r="AB12" s="50"/>
    </row>
    <row r="13" spans="1:28" ht="44.25" customHeight="1" x14ac:dyDescent="0.25">
      <c r="A13" s="46" t="s">
        <v>95</v>
      </c>
      <c r="B13" s="64">
        <v>200000</v>
      </c>
      <c r="C13" s="68"/>
      <c r="D13" s="68"/>
      <c r="E13" s="69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</row>
    <row r="14" spans="1:28" x14ac:dyDescent="0.25">
      <c r="E14" s="18"/>
    </row>
    <row r="15" spans="1:28" x14ac:dyDescent="0.25">
      <c r="E15" s="18"/>
    </row>
    <row r="16" spans="1:28" x14ac:dyDescent="0.25">
      <c r="E16" s="18"/>
    </row>
    <row r="17" spans="5:5" x14ac:dyDescent="0.25">
      <c r="E17" s="18"/>
    </row>
  </sheetData>
  <sheetProtection algorithmName="SHA-512" hashValue="asRkiYITEhSvqFpzsmA4BllrIEN2QmmRq6a675hMQbr8hviOgmWV0DL+5GRhzynH7jvrrCMjEijxrU7K6r1yRA==" saltValue="trVDkiNoeTfnFH64HKjTyg==" spinCount="100000" sheet="1" objects="1" scenarios="1" selectLockedCells="1" selectUnlockedCell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"/>
  <sheetViews>
    <sheetView topLeftCell="I1" workbookViewId="0">
      <selection activeCell="D2" sqref="D2:Z2"/>
    </sheetView>
  </sheetViews>
  <sheetFormatPr defaultRowHeight="15" x14ac:dyDescent="0.25"/>
  <cols>
    <col min="1" max="1" width="22.140625" customWidth="1"/>
    <col min="2" max="2" width="23.140625" customWidth="1"/>
    <col min="3" max="3" width="48.140625" customWidth="1"/>
    <col min="4" max="4" width="14.7109375" customWidth="1"/>
    <col min="5" max="5" width="13.5703125" customWidth="1"/>
    <col min="6" max="6" width="16.42578125" customWidth="1"/>
    <col min="7" max="7" width="15.5703125" customWidth="1"/>
    <col min="8" max="8" width="16.7109375" customWidth="1"/>
    <col min="9" max="9" width="21.7109375" customWidth="1"/>
    <col min="10" max="10" width="17.85546875" customWidth="1"/>
    <col min="11" max="11" width="14" customWidth="1"/>
    <col min="12" max="13" width="14.42578125" customWidth="1"/>
    <col min="14" max="14" width="13.5703125" customWidth="1"/>
    <col min="15" max="16" width="15.85546875" customWidth="1"/>
    <col min="17" max="17" width="16.140625" customWidth="1"/>
    <col min="18" max="18" width="12.85546875" customWidth="1"/>
    <col min="19" max="19" width="11.7109375" customWidth="1"/>
    <col min="20" max="20" width="14.7109375" customWidth="1"/>
    <col min="21" max="21" width="14.85546875" customWidth="1"/>
    <col min="22" max="22" width="17.28515625" customWidth="1"/>
    <col min="25" max="25" width="13.7109375" customWidth="1"/>
    <col min="26" max="26" width="15.42578125" customWidth="1"/>
  </cols>
  <sheetData>
    <row r="1" spans="1:26" ht="66" x14ac:dyDescent="0.25">
      <c r="A1" s="2" t="s">
        <v>3</v>
      </c>
      <c r="B1" s="2" t="s">
        <v>4</v>
      </c>
      <c r="C1" s="2" t="s">
        <v>5</v>
      </c>
      <c r="D1" s="2" t="s">
        <v>54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26</v>
      </c>
      <c r="N1" s="2" t="s">
        <v>14</v>
      </c>
      <c r="O1" s="2" t="s">
        <v>15</v>
      </c>
      <c r="P1" s="2" t="s">
        <v>75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4" t="s">
        <v>1</v>
      </c>
      <c r="X1" s="14" t="s">
        <v>2</v>
      </c>
      <c r="Y1" s="14" t="s">
        <v>27</v>
      </c>
      <c r="Z1" s="14" t="s">
        <v>79</v>
      </c>
    </row>
    <row r="2" spans="1:26" ht="67.5" customHeight="1" x14ac:dyDescent="0.25">
      <c r="A2" s="4" t="s">
        <v>110</v>
      </c>
      <c r="B2" s="9" t="s">
        <v>111</v>
      </c>
      <c r="C2" s="5" t="s">
        <v>112</v>
      </c>
      <c r="D2" s="53">
        <v>1607992</v>
      </c>
      <c r="E2" s="55">
        <v>44911</v>
      </c>
      <c r="F2" s="45" t="s">
        <v>113</v>
      </c>
      <c r="G2" s="56" t="s">
        <v>114</v>
      </c>
      <c r="H2" s="53" t="s">
        <v>115</v>
      </c>
      <c r="I2" s="53" t="s">
        <v>128</v>
      </c>
      <c r="J2" s="53" t="s">
        <v>116</v>
      </c>
      <c r="K2" s="57">
        <v>44960</v>
      </c>
      <c r="L2" s="53" t="s">
        <v>25</v>
      </c>
      <c r="M2" s="53" t="s">
        <v>129</v>
      </c>
      <c r="N2" s="53" t="s">
        <v>130</v>
      </c>
      <c r="O2" s="57" t="s">
        <v>131</v>
      </c>
      <c r="P2" s="58">
        <v>37187.699999999997</v>
      </c>
      <c r="Q2" s="58">
        <v>39418.959999999999</v>
      </c>
      <c r="R2" s="53" t="s">
        <v>132</v>
      </c>
      <c r="S2" s="57">
        <v>45072</v>
      </c>
      <c r="T2" s="53" t="s">
        <v>133</v>
      </c>
      <c r="U2" s="57">
        <v>45100</v>
      </c>
      <c r="V2" s="53" t="s">
        <v>136</v>
      </c>
      <c r="W2" s="52" t="s">
        <v>134</v>
      </c>
      <c r="X2" s="53" t="s">
        <v>117</v>
      </c>
      <c r="Y2" s="53" t="s">
        <v>135</v>
      </c>
      <c r="Z2" s="58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"/>
  <sheetViews>
    <sheetView topLeftCell="J1" workbookViewId="0">
      <selection activeCell="D2" sqref="D2:Z2"/>
    </sheetView>
  </sheetViews>
  <sheetFormatPr defaultRowHeight="15" x14ac:dyDescent="0.25"/>
  <cols>
    <col min="1" max="1" width="21.85546875" customWidth="1"/>
    <col min="3" max="3" width="47.7109375" customWidth="1"/>
    <col min="4" max="4" width="18.140625" customWidth="1"/>
    <col min="5" max="5" width="14.85546875" customWidth="1"/>
    <col min="6" max="6" width="17" customWidth="1"/>
    <col min="7" max="7" width="16.85546875" customWidth="1"/>
    <col min="8" max="8" width="18" customWidth="1"/>
    <col min="9" max="9" width="16" customWidth="1"/>
    <col min="10" max="10" width="16.5703125" customWidth="1"/>
    <col min="11" max="11" width="13.85546875" customWidth="1"/>
    <col min="12" max="12" width="10.5703125" customWidth="1"/>
    <col min="13" max="13" width="14.28515625" customWidth="1"/>
    <col min="14" max="14" width="14.5703125" customWidth="1"/>
    <col min="15" max="16" width="14.85546875" customWidth="1"/>
    <col min="17" max="17" width="15.28515625" customWidth="1"/>
    <col min="18" max="18" width="12.7109375" customWidth="1"/>
    <col min="19" max="19" width="12.5703125" customWidth="1"/>
    <col min="20" max="20" width="16.7109375" customWidth="1"/>
    <col min="21" max="21" width="14.140625" customWidth="1"/>
    <col min="22" max="22" width="17.5703125" customWidth="1"/>
    <col min="25" max="25" width="13" customWidth="1"/>
    <col min="26" max="26" width="13.85546875" customWidth="1"/>
  </cols>
  <sheetData>
    <row r="1" spans="1:26" ht="81.75" customHeight="1" x14ac:dyDescent="0.25">
      <c r="A1" s="2" t="s">
        <v>3</v>
      </c>
      <c r="B1" s="2" t="s">
        <v>4</v>
      </c>
      <c r="C1" s="2" t="s">
        <v>5</v>
      </c>
      <c r="D1" s="2" t="s">
        <v>54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26</v>
      </c>
      <c r="N1" s="2" t="s">
        <v>14</v>
      </c>
      <c r="O1" s="2" t="s">
        <v>15</v>
      </c>
      <c r="P1" s="2" t="s">
        <v>75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4" t="s">
        <v>1</v>
      </c>
      <c r="X1" s="14" t="s">
        <v>2</v>
      </c>
      <c r="Y1" s="14" t="s">
        <v>27</v>
      </c>
      <c r="Z1" s="14" t="s">
        <v>79</v>
      </c>
    </row>
    <row r="2" spans="1:26" ht="69" customHeight="1" x14ac:dyDescent="0.25">
      <c r="A2" s="3" t="s">
        <v>28</v>
      </c>
      <c r="B2" s="4" t="s">
        <v>29</v>
      </c>
      <c r="C2" s="11" t="s">
        <v>30</v>
      </c>
      <c r="D2" s="4">
        <v>1624109</v>
      </c>
      <c r="E2" s="13">
        <v>44855</v>
      </c>
      <c r="F2" s="4" t="s">
        <v>22</v>
      </c>
      <c r="G2" s="4" t="s">
        <v>31</v>
      </c>
      <c r="H2" s="4" t="s">
        <v>37</v>
      </c>
      <c r="I2" s="4" t="s">
        <v>32</v>
      </c>
      <c r="J2" s="4" t="s">
        <v>33</v>
      </c>
      <c r="K2" s="7">
        <v>44908</v>
      </c>
      <c r="L2" s="4"/>
      <c r="M2" s="4">
        <v>1624109</v>
      </c>
      <c r="N2" s="4" t="s">
        <v>34</v>
      </c>
      <c r="O2" s="7">
        <v>44908</v>
      </c>
      <c r="P2" s="6">
        <v>1650</v>
      </c>
      <c r="Q2" s="6">
        <v>2029.5</v>
      </c>
      <c r="R2" s="4" t="s">
        <v>25</v>
      </c>
      <c r="S2" s="4" t="s">
        <v>25</v>
      </c>
      <c r="T2" s="4" t="s">
        <v>25</v>
      </c>
      <c r="U2" s="4" t="s">
        <v>25</v>
      </c>
      <c r="V2" s="4" t="s">
        <v>36</v>
      </c>
      <c r="W2" s="17" t="s">
        <v>0</v>
      </c>
      <c r="X2" s="4">
        <v>483</v>
      </c>
      <c r="Y2" s="4" t="s">
        <v>35</v>
      </c>
      <c r="Z2" s="6">
        <f>+Q2</f>
        <v>2029.5</v>
      </c>
    </row>
    <row r="3" spans="1:26" ht="27" x14ac:dyDescent="0.25">
      <c r="A3" s="53" t="s">
        <v>120</v>
      </c>
      <c r="B3" s="53" t="s">
        <v>121</v>
      </c>
      <c r="C3" s="54" t="s">
        <v>122</v>
      </c>
      <c r="D3" s="53">
        <v>1646051</v>
      </c>
      <c r="E3" s="55">
        <v>45012</v>
      </c>
      <c r="F3" s="53" t="s">
        <v>113</v>
      </c>
      <c r="G3" s="56" t="s">
        <v>114</v>
      </c>
      <c r="H3" s="53" t="s">
        <v>115</v>
      </c>
      <c r="I3" s="53"/>
      <c r="J3" s="53" t="s">
        <v>123</v>
      </c>
      <c r="K3" s="57">
        <v>45021</v>
      </c>
      <c r="L3" s="53"/>
      <c r="M3" s="53"/>
      <c r="N3" s="53"/>
      <c r="O3" s="57"/>
      <c r="P3" s="58"/>
      <c r="Q3" s="58"/>
      <c r="R3" s="53"/>
      <c r="S3" s="53"/>
      <c r="T3" s="53"/>
      <c r="U3" s="53"/>
      <c r="V3" s="4" t="s">
        <v>124</v>
      </c>
      <c r="W3" s="52" t="s">
        <v>118</v>
      </c>
      <c r="X3" s="53" t="s">
        <v>117</v>
      </c>
      <c r="Y3" s="53"/>
      <c r="Z3" s="58"/>
    </row>
    <row r="4" spans="1:26" x14ac:dyDescent="0.25">
      <c r="Q4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14</vt:i4>
      </vt:variant>
    </vt:vector>
  </HeadingPairs>
  <TitlesOfParts>
    <vt:vector size="14" baseType="lpstr">
      <vt:lpstr>Dashboard</vt:lpstr>
      <vt:lpstr>Controlo</vt:lpstr>
      <vt:lpstr>Contratação por Projeto</vt:lpstr>
      <vt:lpstr>Pagamentos por Projeto</vt:lpstr>
      <vt:lpstr>Contagem</vt:lpstr>
      <vt:lpstr>Contrato GEPAC</vt:lpstr>
      <vt:lpstr>Listagem</vt:lpstr>
      <vt:lpstr>Castelo Guimaraes_12121</vt:lpstr>
      <vt:lpstr>Miranda do Douro_12123</vt:lpstr>
      <vt:lpstr>Mosteiro Serra do Pilar_12160</vt:lpstr>
      <vt:lpstr>Museu Alberto Sampaio_12163</vt:lpstr>
      <vt:lpstr>Paço Duques_12169</vt:lpstr>
      <vt:lpstr>12161_12139_12119_12159_12128</vt:lpstr>
      <vt:lpstr>Museu Terra Miranda_12168</vt:lpstr>
    </vt:vector>
  </TitlesOfParts>
  <Company>CEGER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Santos</dc:creator>
  <cp:lastModifiedBy>Felicidade Ramos</cp:lastModifiedBy>
  <cp:lastPrinted>2022-03-22T09:36:00Z</cp:lastPrinted>
  <dcterms:created xsi:type="dcterms:W3CDTF">2021-03-18T16:47:59Z</dcterms:created>
  <dcterms:modified xsi:type="dcterms:W3CDTF">2023-06-30T11:05:17Z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PRR GEPAC WIFI_dashboard.xlsx</vt:lpwstr>
  </property>
</Properties>
</file>